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burovirtuel.sharepoint.com/teams/TEQ-Modlisation/Shared Documents/General/Stats énerg/Coût carbone-Gaz naturel/"/>
    </mc:Choice>
  </mc:AlternateContent>
  <xr:revisionPtr revIDLastSave="1031" documentId="8_{4A706A35-1AF2-476C-B27D-E58F0AD364A2}" xr6:coauthVersionLast="47" xr6:coauthVersionMax="47" xr10:uidLastSave="{8D59FF7C-7395-4D95-B8B0-B64DEF1B5ABD}"/>
  <workbookProtection workbookAlgorithmName="SHA-512" workbookHashValue="sLFlpCuThaUFEqYSkSKpMGBMkNmBvt9aZrrW4JhpHLFuz5NNt9wmEu7E1vekXmIpdfjowy7TJvtbykdG9g6C1A==" workbookSaltValue="agZKR0YexbT6BoH3aN3KRQ==" workbookSpinCount="100000" lockStructure="1"/>
  <bookViews>
    <workbookView xWindow="28680" yWindow="-120" windowWidth="29040" windowHeight="15840" activeTab="1" xr2:uid="{EF0D44AE-E53C-402A-B15F-9DF54F97A44D}"/>
  </bookViews>
  <sheets>
    <sheet name="CI-Gaz" sheetId="1" r:id="rId1"/>
    <sheet name="CI-Mazout" sheetId="2" r:id="rId2"/>
    <sheet name="Légende et sources" sheetId="5" r:id="rId3"/>
    <sheet name="Hypothèses-SPEDE"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5" i="1" l="1"/>
  <c r="AJ5" i="1"/>
  <c r="C27" i="2"/>
  <c r="C27" i="1"/>
  <c r="K13" i="1"/>
  <c r="G23" i="1"/>
  <c r="G20" i="1"/>
  <c r="H21" i="1"/>
  <c r="G20" i="2"/>
  <c r="G23" i="2" s="1"/>
  <c r="H21" i="2"/>
  <c r="H23" i="1" l="1"/>
  <c r="H23" i="2"/>
  <c r="AJ13" i="1"/>
  <c r="AJ8" i="1"/>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I15" i="2" s="1"/>
  <c r="H13" i="2"/>
  <c r="G13" i="2"/>
  <c r="F13" i="2"/>
  <c r="AJ8" i="2"/>
  <c r="AI8" i="2"/>
  <c r="AH8" i="2"/>
  <c r="AG8" i="2"/>
  <c r="AF8" i="2"/>
  <c r="AE8" i="2"/>
  <c r="AD8" i="2"/>
  <c r="AC8" i="2"/>
  <c r="AB8" i="2"/>
  <c r="AA8" i="2"/>
  <c r="Z8" i="2"/>
  <c r="Y8" i="2"/>
  <c r="X8" i="2"/>
  <c r="W8" i="2"/>
  <c r="V8" i="2"/>
  <c r="U8" i="2"/>
  <c r="T8" i="2"/>
  <c r="S8" i="2"/>
  <c r="R8" i="2"/>
  <c r="Q8" i="2"/>
  <c r="P8" i="2"/>
  <c r="O8" i="2"/>
  <c r="N8" i="2"/>
  <c r="M8" i="2"/>
  <c r="L8" i="2"/>
  <c r="K8" i="2"/>
  <c r="J8" i="2"/>
  <c r="I8" i="2"/>
  <c r="I10" i="2" s="1"/>
  <c r="H8" i="2"/>
  <c r="G8" i="2"/>
  <c r="F8" i="2"/>
  <c r="AJ5" i="2"/>
  <c r="AI5" i="2"/>
  <c r="AH5" i="2"/>
  <c r="AG5" i="2"/>
  <c r="AF5" i="2"/>
  <c r="AE5" i="2"/>
  <c r="AD5" i="2"/>
  <c r="AC5" i="2"/>
  <c r="AB5" i="2"/>
  <c r="AA5" i="2"/>
  <c r="Z5" i="2"/>
  <c r="Y5" i="2"/>
  <c r="X5" i="2"/>
  <c r="W5" i="2"/>
  <c r="V5" i="2"/>
  <c r="U5" i="2"/>
  <c r="T5" i="2"/>
  <c r="S5" i="2"/>
  <c r="R5" i="2"/>
  <c r="Q5" i="2"/>
  <c r="P5" i="2"/>
  <c r="O5" i="2"/>
  <c r="N5" i="2"/>
  <c r="M5" i="2"/>
  <c r="L5" i="2"/>
  <c r="K5" i="2"/>
  <c r="J5" i="2"/>
  <c r="I5" i="2"/>
  <c r="H5" i="2"/>
  <c r="G5" i="2"/>
  <c r="F5" i="2"/>
  <c r="E5" i="2"/>
  <c r="G4" i="2"/>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AH4" i="2" s="1"/>
  <c r="AI4" i="2" s="1"/>
  <c r="AJ4" i="2" s="1"/>
  <c r="H3" i="2"/>
  <c r="I3" i="2" s="1"/>
  <c r="J3" i="2" s="1"/>
  <c r="K3" i="2" s="1"/>
  <c r="L3" i="2" s="1"/>
  <c r="M3" i="2" s="1"/>
  <c r="N3" i="2" s="1"/>
  <c r="O3" i="2" s="1"/>
  <c r="P3" i="2" s="1"/>
  <c r="Q3" i="2" s="1"/>
  <c r="R3" i="2" s="1"/>
  <c r="S3" i="2" s="1"/>
  <c r="T3" i="2" s="1"/>
  <c r="U3" i="2" s="1"/>
  <c r="V3" i="2" s="1"/>
  <c r="W3" i="2" s="1"/>
  <c r="X3" i="2" s="1"/>
  <c r="Y3" i="2" s="1"/>
  <c r="Z3" i="2" s="1"/>
  <c r="AA3" i="2" s="1"/>
  <c r="AB3" i="2" s="1"/>
  <c r="AC3" i="2" s="1"/>
  <c r="AD3" i="2" s="1"/>
  <c r="AE3" i="2" s="1"/>
  <c r="AF3" i="2" s="1"/>
  <c r="AG3" i="2" s="1"/>
  <c r="AH3" i="2" s="1"/>
  <c r="AI3" i="2" s="1"/>
  <c r="AJ3" i="2" s="1"/>
  <c r="AE13" i="1"/>
  <c r="W13" i="1"/>
  <c r="O13" i="1"/>
  <c r="I13" i="1"/>
  <c r="G13" i="1"/>
  <c r="AD13" i="1"/>
  <c r="AI8" i="1"/>
  <c r="AF8" i="1"/>
  <c r="X8" i="1"/>
  <c r="S8" i="1"/>
  <c r="P8" i="1"/>
  <c r="N8" i="1"/>
  <c r="K8" i="1"/>
  <c r="AD8" i="1"/>
  <c r="G4" i="1"/>
  <c r="H4" i="1" s="1"/>
  <c r="I4" i="1" s="1"/>
  <c r="J4" i="1" s="1"/>
  <c r="K4" i="1" s="1"/>
  <c r="L4" i="1" s="1"/>
  <c r="M4" i="1" s="1"/>
  <c r="N4" i="1" s="1"/>
  <c r="O4" i="1" s="1"/>
  <c r="P4" i="1" s="1"/>
  <c r="Q4" i="1" s="1"/>
  <c r="R4" i="1" s="1"/>
  <c r="S4" i="1" s="1"/>
  <c r="T4" i="1" s="1"/>
  <c r="U4" i="1" s="1"/>
  <c r="V4" i="1" s="1"/>
  <c r="W4" i="1" s="1"/>
  <c r="X4" i="1" s="1"/>
  <c r="Y4" i="1" s="1"/>
  <c r="Z4" i="1" s="1"/>
  <c r="AA4" i="1" s="1"/>
  <c r="AB4" i="1" s="1"/>
  <c r="AC4" i="1" s="1"/>
  <c r="AD4" i="1" s="1"/>
  <c r="AE4" i="1" s="1"/>
  <c r="AF4" i="1" s="1"/>
  <c r="AG4" i="1" s="1"/>
  <c r="AH4" i="1" s="1"/>
  <c r="AI4" i="1" s="1"/>
  <c r="AJ4" i="1" s="1"/>
  <c r="H3" i="1"/>
  <c r="I3" i="1" s="1"/>
  <c r="J3" i="1" s="1"/>
  <c r="K3" i="1" s="1"/>
  <c r="L3" i="1" s="1"/>
  <c r="M3" i="1" s="1"/>
  <c r="N3" i="1" s="1"/>
  <c r="O3" i="1" s="1"/>
  <c r="P3" i="1" s="1"/>
  <c r="Q3" i="1" s="1"/>
  <c r="R3" i="1" s="1"/>
  <c r="S3" i="1" s="1"/>
  <c r="T3" i="1" s="1"/>
  <c r="U3" i="1" s="1"/>
  <c r="V3" i="1" s="1"/>
  <c r="W3" i="1" s="1"/>
  <c r="X3" i="1" s="1"/>
  <c r="Y3" i="1" s="1"/>
  <c r="Z3" i="1" s="1"/>
  <c r="AA3" i="1" s="1"/>
  <c r="AB3" i="1" s="1"/>
  <c r="AC3" i="1" s="1"/>
  <c r="AD3" i="1" s="1"/>
  <c r="AE3" i="1" s="1"/>
  <c r="AF3" i="1" s="1"/>
  <c r="AG3" i="1" s="1"/>
  <c r="AH3" i="1" s="1"/>
  <c r="AI3" i="1" s="1"/>
  <c r="AJ3" i="1" s="1"/>
  <c r="J15" i="2" l="1"/>
  <c r="K15" i="2" s="1"/>
  <c r="L15" i="2" s="1"/>
  <c r="M15" i="2" s="1"/>
  <c r="N15" i="2" s="1"/>
  <c r="O15" i="2" s="1"/>
  <c r="P15" i="2" s="1"/>
  <c r="Q15" i="2" s="1"/>
  <c r="R15" i="2" s="1"/>
  <c r="S15" i="2" s="1"/>
  <c r="T15" i="2" s="1"/>
  <c r="U15" i="2" s="1"/>
  <c r="V15" i="2" s="1"/>
  <c r="W15" i="2" s="1"/>
  <c r="X15" i="2" s="1"/>
  <c r="Y15" i="2" s="1"/>
  <c r="Z15" i="2" s="1"/>
  <c r="AA15" i="2" s="1"/>
  <c r="AB15" i="2" s="1"/>
  <c r="AC15" i="2" s="1"/>
  <c r="AD15" i="2" s="1"/>
  <c r="AE15" i="2" s="1"/>
  <c r="AF15" i="2" s="1"/>
  <c r="AG15" i="2" s="1"/>
  <c r="AH15" i="2" s="1"/>
  <c r="AI15" i="2" s="1"/>
  <c r="AJ15" i="2" s="1"/>
  <c r="K5" i="1"/>
  <c r="AA5" i="1"/>
  <c r="M5" i="1"/>
  <c r="AC5" i="1"/>
  <c r="AA8" i="1"/>
  <c r="P5" i="1"/>
  <c r="AF5" i="1"/>
  <c r="H8" i="1"/>
  <c r="AI5" i="1"/>
  <c r="Q5" i="1"/>
  <c r="AG5" i="1"/>
  <c r="S5" i="1"/>
  <c r="U5" i="1"/>
  <c r="X5" i="1"/>
  <c r="H5" i="1"/>
  <c r="I5" i="1"/>
  <c r="Y5" i="1"/>
  <c r="AC8" i="1"/>
  <c r="U8" i="1"/>
  <c r="M8" i="1"/>
  <c r="AH5" i="1"/>
  <c r="Z5" i="1"/>
  <c r="R5" i="1"/>
  <c r="J5" i="1"/>
  <c r="AB8" i="1"/>
  <c r="T8" i="1"/>
  <c r="L8" i="1"/>
  <c r="AH8" i="1"/>
  <c r="Z8" i="1"/>
  <c r="R8" i="1"/>
  <c r="J8" i="1"/>
  <c r="AE5" i="1"/>
  <c r="W5" i="1"/>
  <c r="O5" i="1"/>
  <c r="G5" i="1"/>
  <c r="AD5" i="1"/>
  <c r="N5" i="1"/>
  <c r="F5" i="1"/>
  <c r="AG8" i="1"/>
  <c r="Y8" i="1"/>
  <c r="Q8" i="1"/>
  <c r="I8" i="1"/>
  <c r="AE8" i="1"/>
  <c r="W8" i="1"/>
  <c r="O8" i="1"/>
  <c r="G8" i="1"/>
  <c r="AB5" i="1"/>
  <c r="T5" i="1"/>
  <c r="L5" i="1"/>
  <c r="V8" i="1"/>
  <c r="H13" i="1"/>
  <c r="P13" i="1"/>
  <c r="X13" i="1"/>
  <c r="AF13" i="1"/>
  <c r="AG13" i="1"/>
  <c r="J13" i="1"/>
  <c r="R13" i="1"/>
  <c r="Z13" i="1"/>
  <c r="AH13" i="1"/>
  <c r="Q13" i="1"/>
  <c r="Y13" i="1"/>
  <c r="S13" i="1"/>
  <c r="AA13" i="1"/>
  <c r="AI13" i="1"/>
  <c r="L13" i="1"/>
  <c r="T13" i="1"/>
  <c r="AB13" i="1"/>
  <c r="M13" i="1"/>
  <c r="U13" i="1"/>
  <c r="AC13" i="1"/>
  <c r="N13" i="1"/>
  <c r="V13" i="1"/>
  <c r="E5" i="1" l="1"/>
  <c r="F8" i="1"/>
  <c r="F13" i="1"/>
  <c r="I15" i="1" s="1"/>
  <c r="J15" i="1" s="1"/>
  <c r="K15" i="1" s="1"/>
  <c r="L15" i="1" l="1"/>
  <c r="M15" i="1" s="1"/>
  <c r="N15" i="1" s="1"/>
  <c r="O15" i="1" s="1"/>
  <c r="P15" i="1" s="1"/>
  <c r="Q15" i="1" s="1"/>
  <c r="R15" i="1" s="1"/>
  <c r="S15" i="1" s="1"/>
  <c r="T15" i="1" s="1"/>
  <c r="U15" i="1" s="1"/>
  <c r="V15" i="1" s="1"/>
  <c r="W15" i="1" s="1"/>
  <c r="X15" i="1" s="1"/>
  <c r="Y15" i="1" s="1"/>
  <c r="Z15" i="1" s="1"/>
  <c r="AA15" i="1" s="1"/>
  <c r="AB15" i="1" s="1"/>
  <c r="AC15" i="1" s="1"/>
  <c r="AD15" i="1" s="1"/>
  <c r="AE15" i="1" s="1"/>
  <c r="AF15" i="1" s="1"/>
  <c r="AG15" i="1" s="1"/>
  <c r="AH15" i="1" s="1"/>
  <c r="AI15" i="1" s="1"/>
  <c r="AJ15" i="1" s="1"/>
  <c r="J10" i="2"/>
  <c r="I21" i="2"/>
  <c r="I23" i="2" s="1"/>
  <c r="I10" i="1" l="1"/>
  <c r="I21" i="1" s="1"/>
  <c r="I23" i="1" s="1"/>
  <c r="K10" i="2"/>
  <c r="J21" i="2"/>
  <c r="J23" i="2" s="1"/>
  <c r="J23" i="1" l="1"/>
  <c r="L10" i="2"/>
  <c r="K21" i="2"/>
  <c r="K23" i="2" s="1"/>
  <c r="J10" i="1"/>
  <c r="J21" i="1" s="1"/>
  <c r="L21" i="2" l="1"/>
  <c r="L23" i="2" s="1"/>
  <c r="M10" i="2"/>
  <c r="K10" i="1"/>
  <c r="K21" i="1" s="1"/>
  <c r="K23" i="1" l="1"/>
  <c r="L10" i="1"/>
  <c r="M21" i="2"/>
  <c r="M23" i="2" s="1"/>
  <c r="N10" i="2"/>
  <c r="L21" i="1" l="1"/>
  <c r="L23" i="1" s="1"/>
  <c r="M10" i="1"/>
  <c r="O10" i="2"/>
  <c r="N21" i="2"/>
  <c r="N23" i="2" s="1"/>
  <c r="N10" i="1" l="1"/>
  <c r="M21" i="1"/>
  <c r="M23" i="1" s="1"/>
  <c r="P10" i="2"/>
  <c r="O21" i="2"/>
  <c r="O23" i="2" s="1"/>
  <c r="Q10" i="2" l="1"/>
  <c r="P21" i="2"/>
  <c r="P23" i="2" s="1"/>
  <c r="N21" i="1"/>
  <c r="N23" i="1" s="1"/>
  <c r="O10" i="1"/>
  <c r="O21" i="1" l="1"/>
  <c r="O23" i="1" s="1"/>
  <c r="P10" i="1"/>
  <c r="R10" i="2"/>
  <c r="Q21" i="2"/>
  <c r="Q23" i="2" s="1"/>
  <c r="S10" i="2" l="1"/>
  <c r="R21" i="2"/>
  <c r="R23" i="2" s="1"/>
  <c r="P21" i="1"/>
  <c r="P23" i="1" s="1"/>
  <c r="Q10" i="1"/>
  <c r="Q21" i="1" l="1"/>
  <c r="Q23" i="1" s="1"/>
  <c r="R10" i="1"/>
  <c r="T10" i="2"/>
  <c r="S21" i="2"/>
  <c r="S23" i="2" s="1"/>
  <c r="T21" i="2" l="1"/>
  <c r="T23" i="2" s="1"/>
  <c r="U10" i="2"/>
  <c r="R21" i="1"/>
  <c r="R23" i="1" s="1"/>
  <c r="S10" i="1"/>
  <c r="S21" i="1" l="1"/>
  <c r="S23" i="1" s="1"/>
  <c r="T10" i="1"/>
  <c r="U21" i="2"/>
  <c r="U23" i="2" s="1"/>
  <c r="V10" i="2"/>
  <c r="T21" i="1" l="1"/>
  <c r="T23" i="1" s="1"/>
  <c r="U10" i="1"/>
  <c r="V21" i="2"/>
  <c r="V23" i="2" s="1"/>
  <c r="W10" i="2"/>
  <c r="X10" i="2" l="1"/>
  <c r="W21" i="2"/>
  <c r="W23" i="2" s="1"/>
  <c r="V10" i="1"/>
  <c r="U21" i="1"/>
  <c r="U23" i="1" s="1"/>
  <c r="Y10" i="2" l="1"/>
  <c r="X21" i="2"/>
  <c r="X23" i="2" s="1"/>
  <c r="V21" i="1"/>
  <c r="V23" i="1" s="1"/>
  <c r="C25" i="1" s="1"/>
  <c r="W10" i="1"/>
  <c r="W21" i="1" l="1"/>
  <c r="W23" i="1" s="1"/>
  <c r="X10" i="1"/>
  <c r="Z10" i="2"/>
  <c r="Y21" i="2"/>
  <c r="Y23" i="2" s="1"/>
  <c r="X21" i="1" l="1"/>
  <c r="X23" i="1" s="1"/>
  <c r="Y10" i="1"/>
  <c r="AA10" i="2"/>
  <c r="Z21" i="2"/>
  <c r="Z23" i="2" s="1"/>
  <c r="AB10" i="2" l="1"/>
  <c r="AA21" i="2"/>
  <c r="AA23" i="2" s="1"/>
  <c r="C25" i="2" s="1"/>
  <c r="Z10" i="1"/>
  <c r="Y21" i="1"/>
  <c r="Y23" i="1" s="1"/>
  <c r="AA10" i="1" l="1"/>
  <c r="Z21" i="1"/>
  <c r="Z23" i="1" s="1"/>
  <c r="AB21" i="2"/>
  <c r="AB23" i="2" s="1"/>
  <c r="AC10" i="2"/>
  <c r="AA21" i="1" l="1"/>
  <c r="AA23" i="1" s="1"/>
  <c r="AB10" i="1"/>
  <c r="AC21" i="2"/>
  <c r="AC23" i="2" s="1"/>
  <c r="AD10" i="2"/>
  <c r="AB21" i="1" l="1"/>
  <c r="AB23" i="1" s="1"/>
  <c r="AC10" i="1"/>
  <c r="AD21" i="2"/>
  <c r="AD23" i="2" s="1"/>
  <c r="AE10" i="2"/>
  <c r="AD10" i="1" l="1"/>
  <c r="AC21" i="1"/>
  <c r="AC23" i="1" s="1"/>
  <c r="AF10" i="2"/>
  <c r="AE21" i="2"/>
  <c r="AE23" i="2" s="1"/>
  <c r="AG10" i="2" l="1"/>
  <c r="AF21" i="2"/>
  <c r="AF23" i="2" s="1"/>
  <c r="AD21" i="1"/>
  <c r="AD23" i="1" s="1"/>
  <c r="AE10" i="1"/>
  <c r="AE21" i="1" l="1"/>
  <c r="AE23" i="1" s="1"/>
  <c r="AF10" i="1"/>
  <c r="AH10" i="2"/>
  <c r="AG21" i="2"/>
  <c r="AG23" i="2" s="1"/>
  <c r="AF21" i="1" l="1"/>
  <c r="AF23" i="1" s="1"/>
  <c r="AG10" i="1"/>
  <c r="AI10" i="2"/>
  <c r="AH21" i="2"/>
  <c r="AH23" i="2" s="1"/>
  <c r="AG21" i="1" l="1"/>
  <c r="AG23" i="1" s="1"/>
  <c r="AH10" i="1"/>
  <c r="AJ10" i="2"/>
  <c r="AJ21" i="2" s="1"/>
  <c r="AI21" i="2"/>
  <c r="AI23" i="2" s="1"/>
  <c r="AJ23" i="2" l="1"/>
  <c r="AH21" i="1"/>
  <c r="AH23" i="1" s="1"/>
  <c r="AI10" i="1"/>
  <c r="AJ10" i="1" l="1"/>
  <c r="AJ21" i="1" s="1"/>
  <c r="AI21" i="1"/>
  <c r="AI23" i="1" s="1"/>
  <c r="AJ23" i="1" l="1"/>
</calcChain>
</file>

<file path=xl/sharedStrings.xml><?xml version="1.0" encoding="utf-8"?>
<sst xmlns="http://schemas.openxmlformats.org/spreadsheetml/2006/main" count="83" uniqueCount="45">
  <si>
    <t>Remplir les cellules jaunes</t>
  </si>
  <si>
    <t>Prévisions du prix sans SPEDE</t>
  </si>
  <si>
    <t>($ courant /GJ)</t>
  </si>
  <si>
    <t xml:space="preserve">Effet du SPEDE </t>
  </si>
  <si>
    <t>Prévisions du prix avec SPEDE</t>
  </si>
  <si>
    <t>Augmentation p/r à l'année précédente</t>
  </si>
  <si>
    <t>%</t>
  </si>
  <si>
    <t>x</t>
  </si>
  <si>
    <t>$</t>
  </si>
  <si>
    <t>Électricité</t>
  </si>
  <si>
    <t>Prévisions du prix de l'électricité</t>
  </si>
  <si>
    <t>Montant de l'investissement</t>
  </si>
  <si>
    <t>Subvention</t>
  </si>
  <si>
    <t>Économie pour conversion</t>
  </si>
  <si>
    <t>Solde de l'investissement</t>
  </si>
  <si>
    <t>PRI globale</t>
  </si>
  <si>
    <t>PRI simple</t>
  </si>
  <si>
    <t>Mazout léger</t>
  </si>
  <si>
    <t>Prévisions du prix avant SPEDE</t>
  </si>
  <si>
    <t>DATE DE MISE À JOUR :  NOVEMBRE 2022</t>
  </si>
  <si>
    <t>Légende</t>
  </si>
  <si>
    <t xml:space="preserve">Valeurs déduites </t>
  </si>
  <si>
    <t>Ce prix représente une estimation du prix pour le consommateur final qui aurait eu cours si le SPEDE n'était plus en vigueur à compter de 2020.</t>
  </si>
  <si>
    <t>Projection du prix moyen du gaz naturel dans le secteur commercial et institutionnel (2022-2051)</t>
  </si>
  <si>
    <t>Projection du prix moyen du mazout léger dans le secteur commercial et institutionnel (2022-2051)</t>
  </si>
  <si>
    <t>Description des hypothèses de projection du prix de la tonne de GES dans le système de plafonnement et d'échange de droits d'émission (SPEDE)</t>
  </si>
  <si>
    <t xml:space="preserve">1. De 2023 à 2030, ce prix augmente de 5 % par an plus l'inflation jusqu'en 2030. </t>
  </si>
  <si>
    <t>2. Après 2030, son augmentation se fait au rythme de l'inflation.</t>
  </si>
  <si>
    <r>
      <rPr>
        <u/>
        <sz val="11"/>
        <color theme="1"/>
        <rFont val="Calibri"/>
        <family val="2"/>
        <scheme val="minor"/>
      </rPr>
      <t>Hypothèses de projection du prix plafond de la tonne équivalent CO</t>
    </r>
    <r>
      <rPr>
        <u/>
        <vertAlign val="subscript"/>
        <sz val="11"/>
        <color theme="1"/>
        <rFont val="Calibri"/>
        <family val="2"/>
        <scheme val="minor"/>
      </rPr>
      <t xml:space="preserve">2 </t>
    </r>
    <r>
      <rPr>
        <u/>
        <sz val="11"/>
        <color theme="1"/>
        <rFont val="Calibri"/>
        <family val="2"/>
        <scheme val="minor"/>
      </rPr>
      <t>:</t>
    </r>
    <r>
      <rPr>
        <sz val="11"/>
        <color theme="1"/>
        <rFont val="Calibri"/>
        <family val="2"/>
        <scheme val="minor"/>
      </rPr>
      <t xml:space="preserve"> </t>
    </r>
  </si>
  <si>
    <r>
      <t>On suppose que l</t>
    </r>
    <r>
      <rPr>
        <u/>
        <sz val="11"/>
        <color theme="1"/>
        <rFont val="Calibri"/>
        <family val="2"/>
        <scheme val="minor"/>
      </rPr>
      <t>e prix résultant des enchères augmente au même rythme que le prix plancher, soit au taux de 5 % plus l'inflation jusqu'à ce qu'il soit borné par l'évolution du prix plafond.</t>
    </r>
  </si>
  <si>
    <t xml:space="preserve">Coût annuel avant conversion </t>
  </si>
  <si>
    <t>Coût annuel après conversion</t>
  </si>
  <si>
    <t xml:space="preserve">Coût annuel après conversion </t>
  </si>
  <si>
    <t>Coût annuel avant conversion</t>
  </si>
  <si>
    <t>Valeurs calculées à mettre à jour par le MELCCFP</t>
  </si>
  <si>
    <r>
      <rPr>
        <b/>
        <sz val="11"/>
        <color theme="1"/>
        <rFont val="Calibri"/>
        <family val="2"/>
        <scheme val="minor"/>
      </rPr>
      <t xml:space="preserve">Effet du SPEDE - prix plancher </t>
    </r>
    <r>
      <rPr>
        <sz val="11"/>
        <color theme="1"/>
        <rFont val="Calibri"/>
        <family val="2"/>
        <scheme val="minor"/>
      </rPr>
      <t xml:space="preserve">: L'effet du SPEDE est borné vers le bas par l'évolution du prix plancher (MELCCFP) et vers le haut par le prix plafond sur le marché californien. </t>
    </r>
  </si>
  <si>
    <t>Les données du troisième trimestre de 2022 sont disponibles. La première année de prévision pour ce prix est 2023.</t>
  </si>
  <si>
    <r>
      <rPr>
        <b/>
        <sz val="11"/>
        <color theme="1"/>
        <rFont val="Calibri"/>
        <family val="2"/>
        <scheme val="minor"/>
      </rPr>
      <t>Prix sans SPEDE</t>
    </r>
    <r>
      <rPr>
        <sz val="11"/>
        <color theme="1"/>
        <rFont val="Calibri"/>
        <family val="2"/>
        <scheme val="minor"/>
      </rPr>
      <t xml:space="preserve"> pour le mazout ou le gaz naturel: Ce prix sans SPEDE pourra être obtenu en retranchant l'effet du SPEDE du prix avec effet SPEDE pour les années 2023 à 2051. </t>
    </r>
  </si>
  <si>
    <t>Pour la période historique (surtout 2021 et 2022), ce prix pourra être obtenu en retranchant le prix observé de l'effet du SPEDE calculé pour cette période.</t>
  </si>
  <si>
    <t>Gaz naturel</t>
  </si>
  <si>
    <t>Distribution du gaz naturel canadien mensuelle, Canada et provincesCorrection (statcan.gc.ca)</t>
  </si>
  <si>
    <t>Avis et résultats des ventes aux enchères - Le marché du carbone (gouv.qc.ca)</t>
  </si>
  <si>
    <t>Ventes aux enchères (gouv.qc.ca)</t>
  </si>
  <si>
    <t>Régie de l'énergie - Produits pétroliers Informations utiles (regie-energie.qc.ca)</t>
  </si>
  <si>
    <t>Guide de données sur la consommation d'énergie | Ressources naturelles Canada (rncan.gc.ca)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</si>
</sst>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quot; ans&quot;"/>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14"/>
      <color rgb="FFFF0000"/>
      <name val="Calibri"/>
      <family val="2"/>
      <scheme val="minor"/>
    </font>
    <font>
      <b/>
      <u/>
      <sz val="14"/>
      <color rgb="FFFF0000"/>
      <name val="Calibri"/>
      <family val="2"/>
      <scheme val="minor"/>
    </font>
    <font>
      <sz val="11"/>
      <color rgb="FF0070C0"/>
      <name val="Calibri"/>
      <family val="2"/>
      <scheme val="minor"/>
    </font>
    <font>
      <sz val="11"/>
      <name val="Calibri"/>
      <family val="2"/>
      <scheme val="minor"/>
    </font>
    <font>
      <sz val="11"/>
      <color theme="0" tint="-0.249977111117893"/>
      <name val="Calibri"/>
      <family val="2"/>
      <scheme val="minor"/>
    </font>
    <font>
      <sz val="11"/>
      <color theme="7" tint="-0.499984740745262"/>
      <name val="Calibri"/>
      <family val="2"/>
      <scheme val="minor"/>
    </font>
    <font>
      <u/>
      <sz val="11"/>
      <color theme="1"/>
      <name val="Calibri"/>
      <family val="2"/>
      <scheme val="minor"/>
    </font>
    <font>
      <b/>
      <sz val="20"/>
      <color rgb="FFFF0000"/>
      <name val="Calibri"/>
      <family val="2"/>
      <scheme val="minor"/>
    </font>
    <font>
      <b/>
      <sz val="12"/>
      <color theme="1"/>
      <name val="Calibri"/>
      <family val="2"/>
      <scheme val="minor"/>
    </font>
    <font>
      <u/>
      <vertAlign val="subscript"/>
      <sz val="11"/>
      <color theme="1"/>
      <name val="Calibri"/>
      <family val="2"/>
      <scheme val="minor"/>
    </font>
    <font>
      <u/>
      <sz val="11"/>
      <color theme="1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66CCFF"/>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diagonal/>
    </border>
    <border>
      <left/>
      <right/>
      <top style="double">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5" fillId="0" borderId="0" applyNumberFormat="0" applyFill="0" applyBorder="0" applyAlignment="0" applyProtection="0"/>
  </cellStyleXfs>
  <cellXfs count="92">
    <xf numFmtId="0" fontId="0" fillId="0" borderId="0" xfId="0"/>
    <xf numFmtId="0" fontId="4" fillId="2" borderId="0" xfId="0" applyFont="1" applyFill="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0" fillId="5" borderId="3" xfId="0" applyFill="1" applyBorder="1" applyAlignment="1">
      <alignment horizontal="right"/>
    </xf>
    <xf numFmtId="0" fontId="0" fillId="6" borderId="0" xfId="0" applyFill="1" applyAlignment="1">
      <alignment horizontal="right"/>
    </xf>
    <xf numFmtId="2" fontId="0" fillId="0" borderId="0" xfId="0" applyNumberFormat="1"/>
    <xf numFmtId="0" fontId="0" fillId="0" borderId="0" xfId="0" applyAlignment="1">
      <alignment horizontal="right"/>
    </xf>
    <xf numFmtId="2" fontId="0" fillId="0" borderId="0" xfId="0" applyNumberFormat="1" applyAlignment="1">
      <alignment horizontal="center" vertical="center"/>
    </xf>
    <xf numFmtId="4" fontId="0" fillId="0" borderId="0" xfId="1" applyNumberFormat="1" applyFont="1" applyAlignment="1">
      <alignment horizontal="right" vertical="center"/>
    </xf>
    <xf numFmtId="0" fontId="0" fillId="0" borderId="8" xfId="0" applyBorder="1" applyAlignment="1">
      <alignment horizontal="right"/>
    </xf>
    <xf numFmtId="3" fontId="0" fillId="0" borderId="8" xfId="0" applyNumberFormat="1" applyBorder="1" applyAlignment="1">
      <alignment horizontal="center" vertical="center"/>
    </xf>
    <xf numFmtId="1" fontId="0" fillId="0" borderId="8" xfId="0" applyNumberFormat="1" applyBorder="1" applyAlignment="1">
      <alignment horizontal="center" vertical="center"/>
    </xf>
    <xf numFmtId="3" fontId="0" fillId="0" borderId="0" xfId="0" applyNumberFormat="1" applyAlignment="1">
      <alignment horizontal="center" vertical="center"/>
    </xf>
    <xf numFmtId="0" fontId="0" fillId="6" borderId="3" xfId="0" applyFill="1" applyBorder="1" applyAlignment="1">
      <alignment horizontal="right"/>
    </xf>
    <xf numFmtId="4" fontId="0" fillId="0" borderId="0" xfId="0" applyNumberFormat="1"/>
    <xf numFmtId="0" fontId="0" fillId="0" borderId="8" xfId="0" applyBorder="1" applyAlignment="1">
      <alignment horizontal="center" vertical="center"/>
    </xf>
    <xf numFmtId="0" fontId="0" fillId="0" borderId="10" xfId="0" applyBorder="1"/>
    <xf numFmtId="0" fontId="0" fillId="0" borderId="11" xfId="0" applyBorder="1"/>
    <xf numFmtId="0" fontId="0" fillId="0" borderId="3" xfId="0" applyBorder="1" applyAlignment="1">
      <alignment horizontal="right"/>
    </xf>
    <xf numFmtId="0" fontId="0" fillId="0" borderId="3" xfId="0" applyBorder="1" applyAlignment="1">
      <alignment horizontal="center" vertical="center"/>
    </xf>
    <xf numFmtId="0" fontId="0" fillId="0" borderId="3" xfId="0" applyBorder="1"/>
    <xf numFmtId="0" fontId="0" fillId="3" borderId="12" xfId="0" applyFill="1" applyBorder="1" applyAlignment="1">
      <alignment horizontal="right"/>
    </xf>
    <xf numFmtId="164" fontId="0" fillId="3" borderId="13" xfId="0" applyNumberFormat="1" applyFill="1" applyBorder="1" applyAlignment="1">
      <alignment horizontal="center"/>
    </xf>
    <xf numFmtId="0" fontId="0" fillId="0" borderId="0" xfId="0" applyAlignment="1">
      <alignment horizontal="center"/>
    </xf>
    <xf numFmtId="0" fontId="0" fillId="0" borderId="14" xfId="0" applyBorder="1"/>
    <xf numFmtId="164" fontId="0" fillId="0" borderId="0" xfId="0" applyNumberFormat="1"/>
    <xf numFmtId="2" fontId="3" fillId="0" borderId="0" xfId="0" applyNumberFormat="1" applyFont="1"/>
    <xf numFmtId="0" fontId="3" fillId="0" borderId="0" xfId="0" applyFont="1"/>
    <xf numFmtId="9" fontId="0" fillId="0" borderId="0" xfId="1" applyFont="1" applyAlignment="1">
      <alignment horizontal="center" vertical="center"/>
    </xf>
    <xf numFmtId="0" fontId="2" fillId="0" borderId="0" xfId="0" applyFont="1"/>
    <xf numFmtId="0" fontId="0" fillId="5" borderId="16" xfId="0" applyFill="1" applyBorder="1" applyAlignment="1">
      <alignment horizontal="right"/>
    </xf>
    <xf numFmtId="2" fontId="10" fillId="0" borderId="3" xfId="0" applyNumberFormat="1" applyFont="1" applyBorder="1" applyAlignment="1">
      <alignment horizontal="center" vertical="center"/>
    </xf>
    <xf numFmtId="4" fontId="10" fillId="0" borderId="3" xfId="0" applyNumberFormat="1" applyFont="1" applyBorder="1"/>
    <xf numFmtId="2" fontId="10" fillId="0" borderId="4" xfId="0" applyNumberFormat="1" applyFont="1" applyBorder="1"/>
    <xf numFmtId="0" fontId="0" fillId="6" borderId="15" xfId="0" applyFill="1" applyBorder="1" applyAlignment="1">
      <alignment horizontal="right"/>
    </xf>
    <xf numFmtId="2" fontId="7" fillId="0" borderId="0" xfId="0" applyNumberFormat="1" applyFont="1" applyAlignment="1">
      <alignment horizontal="center" vertical="center"/>
    </xf>
    <xf numFmtId="2" fontId="7" fillId="0" borderId="0" xfId="0" applyNumberFormat="1" applyFont="1"/>
    <xf numFmtId="2" fontId="7" fillId="0" borderId="6" xfId="0" applyNumberFormat="1" applyFont="1" applyBorder="1"/>
    <xf numFmtId="4" fontId="7" fillId="0" borderId="0" xfId="0" applyNumberFormat="1" applyFont="1" applyAlignment="1">
      <alignment horizontal="center" vertical="center"/>
    </xf>
    <xf numFmtId="4" fontId="7" fillId="0" borderId="0" xfId="0" applyNumberFormat="1" applyFont="1"/>
    <xf numFmtId="4" fontId="7" fillId="0" borderId="6" xfId="0" applyNumberFormat="1" applyFont="1" applyBorder="1"/>
    <xf numFmtId="0" fontId="0" fillId="0" borderId="15" xfId="0" applyBorder="1" applyAlignment="1">
      <alignment horizontal="right"/>
    </xf>
    <xf numFmtId="4" fontId="0" fillId="0" borderId="0" xfId="1" applyNumberFormat="1" applyFont="1" applyBorder="1" applyAlignment="1">
      <alignment horizontal="right" vertical="center"/>
    </xf>
    <xf numFmtId="2" fontId="0" fillId="0" borderId="6" xfId="0" applyNumberFormat="1" applyBorder="1"/>
    <xf numFmtId="0" fontId="0" fillId="0" borderId="15" xfId="0" applyBorder="1"/>
    <xf numFmtId="0" fontId="0" fillId="0" borderId="6" xfId="0" applyBorder="1"/>
    <xf numFmtId="0" fontId="0" fillId="0" borderId="17" xfId="0" applyBorder="1" applyAlignment="1">
      <alignment horizontal="right"/>
    </xf>
    <xf numFmtId="3" fontId="0" fillId="0" borderId="8" xfId="0" applyNumberFormat="1" applyBorder="1"/>
    <xf numFmtId="3" fontId="0" fillId="0" borderId="9" xfId="0" applyNumberFormat="1" applyBorder="1"/>
    <xf numFmtId="0" fontId="0" fillId="6" borderId="16" xfId="0" applyFill="1" applyBorder="1" applyAlignment="1">
      <alignment horizontal="right"/>
    </xf>
    <xf numFmtId="0" fontId="0" fillId="0" borderId="1" xfId="0" applyBorder="1" applyAlignment="1">
      <alignment horizontal="right"/>
    </xf>
    <xf numFmtId="38" fontId="0" fillId="0" borderId="1" xfId="0" applyNumberFormat="1" applyBorder="1" applyAlignment="1">
      <alignment horizontal="center" vertical="center"/>
    </xf>
    <xf numFmtId="0" fontId="0" fillId="0" borderId="1" xfId="0" applyBorder="1"/>
    <xf numFmtId="3" fontId="9" fillId="0" borderId="1" xfId="0" applyNumberFormat="1" applyFont="1" applyBorder="1" applyAlignment="1">
      <alignment horizontal="center" vertical="center"/>
    </xf>
    <xf numFmtId="3" fontId="0" fillId="0" borderId="1" xfId="0" applyNumberFormat="1" applyBorder="1" applyAlignment="1">
      <alignment horizontal="center" vertical="center"/>
    </xf>
    <xf numFmtId="3" fontId="0" fillId="0" borderId="1" xfId="0" applyNumberFormat="1" applyBorder="1"/>
    <xf numFmtId="0" fontId="0" fillId="9" borderId="1" xfId="0" applyFill="1" applyBorder="1" applyAlignment="1">
      <alignment horizontal="right"/>
    </xf>
    <xf numFmtId="164" fontId="0" fillId="9" borderId="1" xfId="0" applyNumberFormat="1" applyFill="1" applyBorder="1" applyAlignment="1">
      <alignment horizontal="center"/>
    </xf>
    <xf numFmtId="0" fontId="8" fillId="0" borderId="1" xfId="0" applyFont="1" applyBorder="1" applyAlignment="1">
      <alignment horizontal="center" vertical="center"/>
    </xf>
    <xf numFmtId="0" fontId="12" fillId="2" borderId="0" xfId="0" applyFont="1" applyFill="1"/>
    <xf numFmtId="0" fontId="0" fillId="2" borderId="0" xfId="0" applyFill="1"/>
    <xf numFmtId="0" fontId="0" fillId="6" borderId="0" xfId="0" applyFill="1"/>
    <xf numFmtId="0" fontId="0" fillId="5" borderId="0" xfId="0" applyFill="1"/>
    <xf numFmtId="0" fontId="0" fillId="8" borderId="0" xfId="0" applyFill="1"/>
    <xf numFmtId="0" fontId="0" fillId="3" borderId="0" xfId="0" applyFill="1"/>
    <xf numFmtId="0" fontId="13" fillId="0" borderId="0" xfId="0" applyFont="1"/>
    <xf numFmtId="2" fontId="7" fillId="0" borderId="3" xfId="0" applyNumberFormat="1" applyFont="1" applyBorder="1" applyAlignment="1">
      <alignment horizontal="center" vertical="center"/>
    </xf>
    <xf numFmtId="2" fontId="7" fillId="0" borderId="3" xfId="0" applyNumberFormat="1" applyFont="1" applyBorder="1"/>
    <xf numFmtId="2" fontId="7" fillId="0" borderId="4" xfId="0" applyNumberFormat="1" applyFont="1" applyBorder="1"/>
    <xf numFmtId="38" fontId="0" fillId="0" borderId="7" xfId="0" applyNumberFormat="1" applyBorder="1" applyAlignment="1">
      <alignment horizontal="center" vertical="center"/>
    </xf>
    <xf numFmtId="3" fontId="0" fillId="2" borderId="18" xfId="0" applyNumberFormat="1" applyFill="1" applyBorder="1" applyAlignment="1" applyProtection="1">
      <alignment horizontal="center" vertical="center"/>
      <protection locked="0"/>
    </xf>
    <xf numFmtId="38" fontId="0" fillId="2" borderId="18" xfId="0" applyNumberFormat="1" applyFill="1" applyBorder="1" applyAlignment="1" applyProtection="1">
      <alignment horizontal="center" vertical="center"/>
      <protection locked="0"/>
    </xf>
    <xf numFmtId="0" fontId="0" fillId="0" borderId="0" xfId="0" applyAlignment="1">
      <alignment horizontal="center"/>
    </xf>
    <xf numFmtId="0" fontId="0" fillId="0" borderId="0" xfId="0" applyFill="1"/>
    <xf numFmtId="0" fontId="6" fillId="3" borderId="15" xfId="0" applyFont="1" applyFill="1" applyBorder="1" applyAlignment="1">
      <alignment vertical="center"/>
    </xf>
    <xf numFmtId="0" fontId="5" fillId="3" borderId="0" xfId="0" applyFont="1" applyFill="1" applyAlignment="1">
      <alignment vertical="center"/>
    </xf>
    <xf numFmtId="0" fontId="5" fillId="0" borderId="0" xfId="0" applyFont="1" applyFill="1" applyAlignment="1">
      <alignment vertical="center"/>
    </xf>
    <xf numFmtId="0" fontId="6" fillId="3" borderId="0" xfId="0" applyFont="1" applyFill="1" applyAlignment="1">
      <alignment vertical="center"/>
    </xf>
    <xf numFmtId="3" fontId="0" fillId="0" borderId="8" xfId="0" applyNumberFormat="1" applyBorder="1" applyAlignment="1" applyProtection="1">
      <alignment horizontal="center" vertical="center"/>
      <protection locked="0"/>
    </xf>
    <xf numFmtId="0" fontId="0" fillId="0" borderId="0" xfId="0" applyBorder="1"/>
    <xf numFmtId="38" fontId="8" fillId="0" borderId="1" xfId="0" applyNumberFormat="1" applyFont="1" applyBorder="1" applyAlignment="1">
      <alignment horizontal="center" vertical="center"/>
    </xf>
    <xf numFmtId="0" fontId="15" fillId="0" borderId="0" xfId="2" applyAlignment="1">
      <alignment horizontal="left" vertical="center" wrapText="1" indent="1"/>
    </xf>
    <xf numFmtId="0" fontId="0" fillId="4" borderId="2" xfId="0" applyFill="1" applyBorder="1" applyAlignment="1">
      <alignment vertical="center" textRotation="90" wrapText="1"/>
    </xf>
    <xf numFmtId="0" fontId="0" fillId="4" borderId="5" xfId="0" applyFill="1" applyBorder="1" applyAlignment="1">
      <alignment vertical="center" textRotation="90" wrapText="1"/>
    </xf>
    <xf numFmtId="0" fontId="0" fillId="4" borderId="7" xfId="0" applyFill="1" applyBorder="1" applyAlignment="1">
      <alignment vertical="center" textRotation="90" wrapText="1"/>
    </xf>
    <xf numFmtId="0" fontId="0" fillId="7" borderId="2" xfId="0" applyFill="1" applyBorder="1" applyAlignment="1">
      <alignment horizontal="center" textRotation="90"/>
    </xf>
    <xf numFmtId="0" fontId="0" fillId="7" borderId="5" xfId="0" applyFill="1" applyBorder="1" applyAlignment="1">
      <alignment horizontal="center" textRotation="90"/>
    </xf>
    <xf numFmtId="0" fontId="0" fillId="7" borderId="7" xfId="0" applyFill="1" applyBorder="1" applyAlignment="1">
      <alignment horizontal="center" textRotation="90"/>
    </xf>
    <xf numFmtId="0" fontId="0" fillId="0" borderId="0" xfId="0" applyAlignment="1">
      <alignment horizontal="center"/>
    </xf>
    <xf numFmtId="0" fontId="15" fillId="0" borderId="0" xfId="2" applyAlignment="1">
      <alignment horizontal="left" vertical="center"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66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4.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1691281</xdr:colOff>
      <xdr:row>0</xdr:row>
      <xdr:rowOff>1034140</xdr:rowOff>
    </xdr:to>
    <xdr:pic>
      <xdr:nvPicPr>
        <xdr:cNvPr id="2" name="Image 1">
          <a:extLst>
            <a:ext uri="{FF2B5EF4-FFF2-40B4-BE49-F238E27FC236}">
              <a16:creationId xmlns:a16="http://schemas.microsoft.com/office/drawing/2014/main" id="{02406C5F-D97D-47E8-99DF-3BFBFBCB94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05606" cy="1034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1691281</xdr:colOff>
      <xdr:row>0</xdr:row>
      <xdr:rowOff>1034140</xdr:rowOff>
    </xdr:to>
    <xdr:pic>
      <xdr:nvPicPr>
        <xdr:cNvPr id="2" name="Image 1">
          <a:extLst>
            <a:ext uri="{FF2B5EF4-FFF2-40B4-BE49-F238E27FC236}">
              <a16:creationId xmlns:a16="http://schemas.microsoft.com/office/drawing/2014/main" id="{C987085C-858D-4AEC-81D9-9E9E8ED332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05606" cy="10341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10</xdr:row>
      <xdr:rowOff>187937</xdr:rowOff>
    </xdr:from>
    <xdr:to>
      <xdr:col>6</xdr:col>
      <xdr:colOff>13608</xdr:colOff>
      <xdr:row>48</xdr:row>
      <xdr:rowOff>187937</xdr:rowOff>
    </xdr:to>
    <xdr:sp macro="" textlink="">
      <xdr:nvSpPr>
        <xdr:cNvPr id="2" name="ZoneTexte 2">
          <a:extLst>
            <a:ext uri="{FF2B5EF4-FFF2-40B4-BE49-F238E27FC236}">
              <a16:creationId xmlns:a16="http://schemas.microsoft.com/office/drawing/2014/main" id="{00000000-0008-0000-0200-000002000000}"/>
            </a:ext>
          </a:extLst>
        </xdr:cNvPr>
        <xdr:cNvSpPr txBox="1"/>
      </xdr:nvSpPr>
      <xdr:spPr>
        <a:xfrm>
          <a:off x="1" y="1671116"/>
          <a:ext cx="10218964" cy="7239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400" b="1"/>
            <a:t>Description de l'outil</a:t>
          </a:r>
          <a:r>
            <a:rPr lang="fr-CA" sz="1400" b="1" baseline="0"/>
            <a:t> proposé</a:t>
          </a:r>
          <a:endParaRPr lang="fr-CA" sz="1400" b="1"/>
        </a:p>
        <a:p>
          <a:endParaRPr lang="fr-CA" sz="1100"/>
        </a:p>
        <a:p>
          <a:pPr marL="0" marR="0" lvl="0" indent="0" defTabSz="914400" eaLnBrk="1" fontAlgn="auto" latinLnBrk="0" hangingPunct="1">
            <a:lnSpc>
              <a:spcPct val="100000"/>
            </a:lnSpc>
            <a:spcBef>
              <a:spcPts val="0"/>
            </a:spcBef>
            <a:spcAft>
              <a:spcPts val="0"/>
            </a:spcAft>
            <a:buClrTx/>
            <a:buSzTx/>
            <a:buFontTx/>
            <a:buNone/>
            <a:tabLst/>
            <a:defRPr/>
          </a:pPr>
          <a:r>
            <a:rPr lang="fr-CA" sz="1100"/>
            <a:t>Le présent</a:t>
          </a:r>
          <a:r>
            <a:rPr lang="fr-CA" sz="1100" baseline="0"/>
            <a:t> </a:t>
          </a:r>
          <a:r>
            <a:rPr lang="fr-CA" sz="1100"/>
            <a:t>chiffrier se veut un outil d'aide à la décision</a:t>
          </a:r>
          <a:r>
            <a:rPr lang="fr-CA" sz="1100" baseline="0"/>
            <a:t> </a:t>
          </a:r>
          <a:r>
            <a:rPr lang="fr-CA" sz="1100">
              <a:solidFill>
                <a:schemeClr val="dk1"/>
              </a:solidFill>
              <a:effectLst/>
              <a:latin typeface="+mn-lt"/>
              <a:ea typeface="+mn-ea"/>
              <a:cs typeface="+mn-cs"/>
            </a:rPr>
            <a:t>destiné aux gestionnaires de parcs immobiliers de l’État et à leurs consultants. Il</a:t>
          </a:r>
          <a:r>
            <a:rPr lang="fr-CA" sz="1100" baseline="0">
              <a:solidFill>
                <a:schemeClr val="dk1"/>
              </a:solidFill>
              <a:effectLst/>
              <a:latin typeface="+mn-lt"/>
              <a:ea typeface="+mn-ea"/>
              <a:cs typeface="+mn-cs"/>
            </a:rPr>
            <a:t> a été conçu, </a:t>
          </a:r>
          <a:r>
            <a:rPr lang="fr-CA" sz="1100">
              <a:solidFill>
                <a:schemeClr val="dk1"/>
              </a:solidFill>
              <a:effectLst/>
              <a:latin typeface="+mn-lt"/>
              <a:ea typeface="+mn-ea"/>
              <a:cs typeface="+mn-cs"/>
            </a:rPr>
            <a:t>notamment, pour les orienter dans les choix de combustibles de chauffage d’un nouveau bâtiment et dans les mesures de conversion énergétique d’un bâtiment existant. Il présente une projection jusqu’en 2050 du prix moyen dans le secteur commercial et institutionnel pour l’électricité, le mazout et le gaz naturel, et il identifie, de façon explicite, l'effet</a:t>
          </a:r>
          <a:r>
            <a:rPr lang="fr-CA" sz="1100" baseline="0">
              <a:solidFill>
                <a:schemeClr val="dk1"/>
              </a:solidFill>
              <a:effectLst/>
              <a:latin typeface="+mn-lt"/>
              <a:ea typeface="+mn-ea"/>
              <a:cs typeface="+mn-cs"/>
            </a:rPr>
            <a:t> du système de plafonnement et d'échange de droits d'émission de gaz à effet de serre (</a:t>
          </a:r>
          <a:r>
            <a:rPr lang="fr-CA" sz="1100">
              <a:solidFill>
                <a:schemeClr val="dk1"/>
              </a:solidFill>
              <a:effectLst/>
              <a:latin typeface="+mn-lt"/>
              <a:ea typeface="+mn-ea"/>
              <a:cs typeface="+mn-cs"/>
            </a:rPr>
            <a:t>SPEDE) (voir l'onglet "Hypothèses-SPEDE"). De plus, il permet d'illustrer la différence entre les critères de </a:t>
          </a:r>
          <a:r>
            <a:rPr lang="fr-CA" sz="1100" b="1">
              <a:solidFill>
                <a:schemeClr val="dk1"/>
              </a:solidFill>
              <a:effectLst/>
              <a:latin typeface="+mn-lt"/>
              <a:ea typeface="+mn-ea"/>
              <a:cs typeface="+mn-cs"/>
            </a:rPr>
            <a:t>PRI simple</a:t>
          </a:r>
          <a:r>
            <a:rPr lang="fr-CA" sz="1100">
              <a:solidFill>
                <a:schemeClr val="dk1"/>
              </a:solidFill>
              <a:effectLst/>
              <a:latin typeface="+mn-lt"/>
              <a:ea typeface="+mn-ea"/>
              <a:cs typeface="+mn-cs"/>
            </a:rPr>
            <a:t> et </a:t>
          </a:r>
          <a:r>
            <a:rPr lang="fr-CA" sz="1100" b="1">
              <a:solidFill>
                <a:schemeClr val="dk1"/>
              </a:solidFill>
              <a:effectLst/>
              <a:latin typeface="+mn-lt"/>
              <a:ea typeface="+mn-ea"/>
              <a:cs typeface="+mn-cs"/>
            </a:rPr>
            <a:t>PRI globale</a:t>
          </a:r>
          <a:r>
            <a:rPr lang="fr-CA" sz="1100">
              <a:solidFill>
                <a:schemeClr val="dk1"/>
              </a:solidFill>
              <a:effectLst/>
              <a:latin typeface="+mn-lt"/>
              <a:ea typeface="+mn-ea"/>
              <a:cs typeface="+mn-cs"/>
            </a:rPr>
            <a:t> expliqués ci-dessous.</a:t>
          </a:r>
        </a:p>
        <a:p>
          <a:pPr marL="0" marR="0" lvl="0" indent="0" defTabSz="914400" eaLnBrk="1" fontAlgn="auto" latinLnBrk="0" hangingPunct="1">
            <a:lnSpc>
              <a:spcPct val="100000"/>
            </a:lnSpc>
            <a:spcBef>
              <a:spcPts val="0"/>
            </a:spcBef>
            <a:spcAft>
              <a:spcPts val="0"/>
            </a:spcAft>
            <a:buClrTx/>
            <a:buSzTx/>
            <a:buFontTx/>
            <a:buNone/>
            <a:tabLst/>
            <a:defRPr/>
          </a:pPr>
          <a:endParaRPr lang="fr-CA"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CA" sz="1100" b="1" i="1" u="sng">
              <a:solidFill>
                <a:srgbClr val="FF0000"/>
              </a:solidFill>
              <a:effectLst/>
              <a:latin typeface="+mn-lt"/>
              <a:ea typeface="+mn-ea"/>
              <a:cs typeface="+mn-cs"/>
            </a:rPr>
            <a:t>Note importante </a:t>
          </a:r>
          <a:r>
            <a:rPr lang="fr-CA" sz="1100" b="1" i="1" u="none">
              <a:solidFill>
                <a:srgbClr val="FF0000"/>
              </a:solidFill>
              <a:effectLst/>
              <a:latin typeface="+mn-lt"/>
              <a:ea typeface="+mn-ea"/>
              <a:cs typeface="+mn-cs"/>
            </a:rPr>
            <a:t>: </a:t>
          </a:r>
          <a:r>
            <a:rPr lang="fr-CA" sz="1100" b="0" i="1" u="none">
              <a:solidFill>
                <a:srgbClr val="FF0000"/>
              </a:solidFill>
              <a:effectLst/>
              <a:latin typeface="+mn-lt"/>
              <a:ea typeface="+mn-ea"/>
              <a:cs typeface="+mn-cs"/>
            </a:rPr>
            <a:t>Le ministère</a:t>
          </a:r>
          <a:r>
            <a:rPr lang="fr-CA" sz="1100" b="0" i="1" u="none" baseline="0">
              <a:solidFill>
                <a:srgbClr val="FF0000"/>
              </a:solidFill>
              <a:effectLst/>
              <a:latin typeface="+mn-lt"/>
              <a:ea typeface="+mn-ea"/>
              <a:cs typeface="+mn-cs"/>
            </a:rPr>
            <a:t> de l'Environnement, de la Lutte contre les changements climatiques, de la Faune et des Parcs (MELCCFP)</a:t>
          </a:r>
          <a:r>
            <a:rPr lang="fr-CA" sz="1100" b="0" i="1" u="none">
              <a:solidFill>
                <a:srgbClr val="FF0000"/>
              </a:solidFill>
              <a:effectLst/>
              <a:latin typeface="+mn-lt"/>
              <a:ea typeface="+mn-ea"/>
              <a:cs typeface="+mn-cs"/>
            </a:rPr>
            <a:t> se</a:t>
          </a:r>
          <a:r>
            <a:rPr lang="fr-CA" sz="1100" b="0" i="1" u="none" baseline="0">
              <a:solidFill>
                <a:srgbClr val="FF0000"/>
              </a:solidFill>
              <a:effectLst/>
              <a:latin typeface="+mn-lt"/>
              <a:ea typeface="+mn-ea"/>
              <a:cs typeface="+mn-cs"/>
            </a:rPr>
            <a:t> dégage de toute responsabilité concernant les décisions prises à la suite de l'utilisation du présent chiffrier. Il revient à chaque utilisateur de faire un usage approprié des renseignements contenus dans le chiffrier et de ses fonctionnalités en vue de répondre aux besoins spécifiques de la prise de décisions des personnes en autorité.</a:t>
          </a:r>
          <a:endParaRPr lang="fr-CA" sz="1100" b="0" i="1" u="none">
            <a:solidFill>
              <a:srgbClr val="FF0000"/>
            </a:solidFill>
            <a:effectLst/>
            <a:latin typeface="+mn-lt"/>
            <a:ea typeface="+mn-ea"/>
            <a:cs typeface="+mn-cs"/>
          </a:endParaRPr>
        </a:p>
        <a:p>
          <a:endParaRPr lang="fr-CA" sz="1100">
            <a:solidFill>
              <a:schemeClr val="dk1"/>
            </a:solidFill>
            <a:effectLst/>
            <a:latin typeface="+mn-lt"/>
            <a:ea typeface="+mn-ea"/>
            <a:cs typeface="+mn-cs"/>
          </a:endParaRPr>
        </a:p>
        <a:p>
          <a:r>
            <a:rPr lang="fr-CA" sz="1100" b="1" u="sng">
              <a:solidFill>
                <a:schemeClr val="dk1"/>
              </a:solidFill>
              <a:effectLst/>
              <a:latin typeface="+mn-lt"/>
              <a:ea typeface="+mn-ea"/>
              <a:cs typeface="+mn-cs"/>
            </a:rPr>
            <a:t>Méthodologie de la période de</a:t>
          </a:r>
          <a:r>
            <a:rPr lang="fr-CA" sz="1100" b="1" u="sng" baseline="0">
              <a:solidFill>
                <a:schemeClr val="dk1"/>
              </a:solidFill>
              <a:effectLst/>
              <a:latin typeface="+mn-lt"/>
              <a:ea typeface="+mn-ea"/>
              <a:cs typeface="+mn-cs"/>
            </a:rPr>
            <a:t> récupération de l'investissement (PRI)</a:t>
          </a:r>
          <a:endParaRPr lang="fr-CA" sz="1100" b="1" u="sng">
            <a:solidFill>
              <a:schemeClr val="dk1"/>
            </a:solidFill>
            <a:effectLst/>
            <a:latin typeface="+mn-lt"/>
            <a:ea typeface="+mn-ea"/>
            <a:cs typeface="+mn-cs"/>
          </a:endParaRPr>
        </a:p>
        <a:p>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La PRI est un indicateur couramment</a:t>
          </a:r>
          <a:r>
            <a:rPr lang="fr-CA" sz="1100" baseline="0">
              <a:solidFill>
                <a:schemeClr val="dk1"/>
              </a:solidFill>
              <a:effectLst/>
              <a:latin typeface="+mn-lt"/>
              <a:ea typeface="+mn-ea"/>
              <a:cs typeface="+mn-cs"/>
            </a:rPr>
            <a:t> utilisé pour évaluer la rentabilité d'un projet d'investissement. Il correspond au nombre </a:t>
          </a:r>
          <a:r>
            <a:rPr lang="fr-CA" sz="1100">
              <a:solidFill>
                <a:schemeClr val="dk1"/>
              </a:solidFill>
              <a:effectLst/>
              <a:latin typeface="+mn-lt"/>
              <a:ea typeface="+mn-ea"/>
              <a:cs typeface="+mn-cs"/>
            </a:rPr>
            <a:t>d’années nécessaires pour que les économies</a:t>
          </a:r>
          <a:r>
            <a:rPr lang="fr-CA" sz="1100" baseline="0">
              <a:solidFill>
                <a:schemeClr val="dk1"/>
              </a:solidFill>
              <a:effectLst/>
              <a:latin typeface="+mn-lt"/>
              <a:ea typeface="+mn-ea"/>
              <a:cs typeface="+mn-cs"/>
            </a:rPr>
            <a:t> monétaires (ou les profits)</a:t>
          </a:r>
          <a:r>
            <a:rPr lang="fr-CA" sz="1100">
              <a:solidFill>
                <a:schemeClr val="dk1"/>
              </a:solidFill>
              <a:effectLst/>
              <a:latin typeface="+mn-lt"/>
              <a:ea typeface="+mn-ea"/>
              <a:cs typeface="+mn-cs"/>
            </a:rPr>
            <a:t> récurrentes d’un projet permettent de compenser entièrement le coût initial de l’investissement. Cet indicateur peut inclure</a:t>
          </a:r>
          <a:r>
            <a:rPr lang="fr-CA" sz="1100" baseline="0">
              <a:solidFill>
                <a:schemeClr val="dk1"/>
              </a:solidFill>
              <a:effectLst/>
              <a:latin typeface="+mn-lt"/>
              <a:ea typeface="+mn-ea"/>
              <a:cs typeface="+mn-cs"/>
            </a:rPr>
            <a:t> ou exclure une actualisation. Dans ce document, nous illustrons le cas où cet indicateur est </a:t>
          </a:r>
          <a:r>
            <a:rPr lang="fr-CA" sz="1100">
              <a:solidFill>
                <a:schemeClr val="dk1"/>
              </a:solidFill>
              <a:effectLst/>
              <a:latin typeface="+mn-lt"/>
              <a:ea typeface="+mn-ea"/>
              <a:cs typeface="+mn-cs"/>
            </a:rPr>
            <a:t>calculé</a:t>
          </a:r>
          <a:r>
            <a:rPr lang="fr-CA" sz="1100" baseline="0">
              <a:solidFill>
                <a:schemeClr val="dk1"/>
              </a:solidFill>
              <a:effectLst/>
              <a:latin typeface="+mn-lt"/>
              <a:ea typeface="+mn-ea"/>
              <a:cs typeface="+mn-cs"/>
            </a:rPr>
            <a:t> sans actualisation.</a:t>
          </a:r>
          <a:endParaRPr lang="fr-CA" sz="1100">
            <a:solidFill>
              <a:schemeClr val="dk1"/>
            </a:solidFill>
            <a:effectLst/>
            <a:latin typeface="+mn-lt"/>
            <a:ea typeface="+mn-ea"/>
            <a:cs typeface="+mn-cs"/>
          </a:endParaRPr>
        </a:p>
        <a:p>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La variante la plus simple et la plus couramment utilisée de cet indicateur, dite </a:t>
          </a:r>
          <a:r>
            <a:rPr lang="fr-CA" sz="1100" b="1">
              <a:solidFill>
                <a:schemeClr val="dk1"/>
              </a:solidFill>
              <a:effectLst/>
              <a:latin typeface="+mn-lt"/>
              <a:ea typeface="+mn-ea"/>
              <a:cs typeface="+mn-cs"/>
            </a:rPr>
            <a:t>PRI simple</a:t>
          </a:r>
          <a:r>
            <a:rPr lang="fr-CA" sz="1100" b="0">
              <a:solidFill>
                <a:schemeClr val="dk1"/>
              </a:solidFill>
              <a:effectLst/>
              <a:latin typeface="+mn-lt"/>
              <a:ea typeface="+mn-ea"/>
              <a:cs typeface="+mn-cs"/>
            </a:rPr>
            <a:t>,</a:t>
          </a:r>
          <a:r>
            <a:rPr lang="fr-CA" sz="1100">
              <a:solidFill>
                <a:schemeClr val="dk1"/>
              </a:solidFill>
              <a:effectLst/>
              <a:latin typeface="+mn-lt"/>
              <a:ea typeface="+mn-ea"/>
              <a:cs typeface="+mn-cs"/>
            </a:rPr>
            <a:t> est basée sur le postulat d’une économie monétaire annuelle constante dans le temps. En fait, la PRI simple est obtenue en divisant le coût initial de l’investissement par l’économie monétaire annuelle. Or, cette hypothèse fait abstraction de la réduction progressive planifiée du quota de droits d’émission dans le SPEDE qui devrait entraîner une hausse du coût de la tonne équivalent CO</a:t>
          </a:r>
          <a:r>
            <a:rPr lang="fr-CA" sz="1100" baseline="-25000">
              <a:solidFill>
                <a:schemeClr val="dk1"/>
              </a:solidFill>
              <a:effectLst/>
              <a:latin typeface="+mn-lt"/>
              <a:ea typeface="+mn-ea"/>
              <a:cs typeface="+mn-cs"/>
            </a:rPr>
            <a:t>2</a:t>
          </a:r>
          <a:r>
            <a:rPr lang="fr-CA" sz="1100" baseline="0">
              <a:solidFill>
                <a:schemeClr val="dk1"/>
              </a:solidFill>
              <a:effectLst/>
              <a:latin typeface="+mn-lt"/>
              <a:ea typeface="+mn-ea"/>
              <a:cs typeface="+mn-cs"/>
            </a:rPr>
            <a:t>, </a:t>
          </a:r>
          <a:r>
            <a:rPr lang="fr-CA" sz="1100">
              <a:solidFill>
                <a:schemeClr val="dk1"/>
              </a:solidFill>
              <a:effectLst/>
              <a:latin typeface="+mn-lt"/>
              <a:ea typeface="+mn-ea"/>
              <a:cs typeface="+mn-cs"/>
            </a:rPr>
            <a:t>puisque les distributeurs sont assujettis à ce mécanisme. </a:t>
          </a:r>
        </a:p>
        <a:p>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En tenant compte de cet effet du SPEDE et en formulant une hypothèse prudente sur son évolution, nous sommes en mesure d’illustrer l’intérêt d’intégrer une économie monétaire dynamique dans le calcul d’une PRI plus élaborée et plus fiable, dite </a:t>
          </a:r>
          <a:r>
            <a:rPr lang="fr-CA" sz="1100" b="1">
              <a:solidFill>
                <a:schemeClr val="dk1"/>
              </a:solidFill>
              <a:effectLst/>
              <a:latin typeface="+mn-lt"/>
              <a:ea typeface="+mn-ea"/>
              <a:cs typeface="+mn-cs"/>
            </a:rPr>
            <a:t>PRI globale</a:t>
          </a:r>
          <a:r>
            <a:rPr lang="fr-CA" sz="1100">
              <a:solidFill>
                <a:schemeClr val="dk1"/>
              </a:solidFill>
              <a:effectLst/>
              <a:latin typeface="+mn-lt"/>
              <a:ea typeface="+mn-ea"/>
              <a:cs typeface="+mn-cs"/>
            </a:rPr>
            <a:t>, qui permet aux acteurs d’intégrer dans une certaine mesure ce signal de prix, à l’opposé de la PRI simple. </a:t>
          </a:r>
        </a:p>
        <a:p>
          <a:endParaRPr lang="fr-CA" sz="1100">
            <a:solidFill>
              <a:schemeClr val="dk1"/>
            </a:solidFill>
            <a:effectLst/>
            <a:latin typeface="+mn-lt"/>
            <a:ea typeface="+mn-ea"/>
            <a:cs typeface="+mn-cs"/>
          </a:endParaRPr>
        </a:p>
        <a:p>
          <a:r>
            <a:rPr lang="fr-CA" sz="1100" u="sng"/>
            <a:t>Exemple présenté</a:t>
          </a:r>
          <a:r>
            <a:rPr lang="fr-CA" sz="1100" u="sng" baseline="0"/>
            <a:t> dans l'onglet "CI-Gaz"</a:t>
          </a:r>
          <a:r>
            <a:rPr lang="fr-CA" sz="1100" baseline="0"/>
            <a:t> : projet de conversion énergétique d'un système de chauffage au gaz naturel vers une thermopompe</a:t>
          </a:r>
        </a:p>
        <a:p>
          <a:endParaRPr lang="fr-CA" sz="1100" baseline="0"/>
        </a:p>
        <a:p>
          <a:r>
            <a:rPr lang="fr-CA" sz="1100"/>
            <a:t>Cet</a:t>
          </a:r>
          <a:r>
            <a:rPr lang="fr-CA" sz="1100" baseline="0"/>
            <a:t> exemple </a:t>
          </a:r>
          <a:r>
            <a:rPr lang="fr-CA" sz="1100"/>
            <a:t>illustre l'intérêt d'utiliser</a:t>
          </a:r>
          <a:r>
            <a:rPr lang="fr-CA" sz="1100" baseline="0"/>
            <a:t> dans le calcul de la PRI les coûts projetés des formes d'énergie en jeu dans une conversion du gaz naturel vers une </a:t>
          </a:r>
          <a:r>
            <a:rPr lang="fr-CA" sz="1100" u="sng" baseline="0"/>
            <a:t>thermopompe</a:t>
          </a:r>
          <a:r>
            <a:rPr lang="fr-CA" sz="1100" baseline="0"/>
            <a:t> dans le secteur commercial et institutionnel. Ces coûts projetés tiennent compte de l'effet croissant attendu du SPEDE sur le prix de combustibles fossiles tels que le mazout et le gaz, et de l'économie annuelle croissante sur la facture énergétique.</a:t>
          </a:r>
        </a:p>
        <a:p>
          <a:endParaRPr lang="fr-CA" sz="1100" baseline="0"/>
        </a:p>
        <a:p>
          <a:r>
            <a:rPr lang="fr-CA" sz="1100" baseline="0"/>
            <a:t>Ainsi, ce projet fictif de conversion </a:t>
          </a:r>
          <a:r>
            <a:rPr lang="fr-CA" sz="1100" baseline="0">
              <a:solidFill>
                <a:schemeClr val="dk1"/>
              </a:solidFill>
              <a:effectLst/>
              <a:latin typeface="+mn-lt"/>
              <a:ea typeface="+mn-ea"/>
              <a:cs typeface="+mn-cs"/>
            </a:rPr>
            <a:t>dans un bâtiment commercial pourrait générer </a:t>
          </a:r>
          <a:r>
            <a:rPr lang="fr-CA" sz="1100" baseline="0"/>
            <a:t>une économie de 200 k$ à l'année 0, basée sur une hypothèse de coût de chauffage au gaz naturel avant conversion de 500 k$ à l'année 0, et une facture d'électricité de 300 k$, après conversion. En supposant un coût d'investissement de 5 M$ pour installer la thermopompe, on constaterait une PRI (</a:t>
          </a:r>
          <a:r>
            <a:rPr lang="fr-CA" sz="1100" b="1" baseline="0"/>
            <a:t>globale</a:t>
          </a:r>
          <a:r>
            <a:rPr lang="fr-CA" sz="1100" baseline="0"/>
            <a:t>) de 15 ans en tenant compte des coûts projetés (lignes 9 et 14; onglet "CI-Gaz"). Par contre, en se basant sur l'hypothèse d'une économie monétaire constante, on obtiendrait plutôt une PRI (</a:t>
          </a:r>
          <a:r>
            <a:rPr lang="fr-CA" sz="1100" b="1" baseline="0"/>
            <a:t>simple</a:t>
          </a:r>
          <a:r>
            <a:rPr lang="fr-CA" sz="1100" baseline="0"/>
            <a:t>) de 25 ans.</a:t>
          </a:r>
          <a:endParaRPr lang="fr-CA" sz="1100"/>
        </a:p>
        <a:p>
          <a:endParaRPr lang="fr-CA" sz="1100"/>
        </a:p>
        <a:p>
          <a:r>
            <a:rPr lang="fr-CA" sz="1100" b="1"/>
            <a:t>Les valeurs dans les cellules jaunes, soit le coût de l'investissement, la</a:t>
          </a:r>
          <a:r>
            <a:rPr lang="fr-CA" sz="1100" b="1" baseline="0"/>
            <a:t> facture énergétique avant et après conversion et le montant de la subvention peuvent être modifiées selon le bâtiment à l'étude</a:t>
          </a:r>
          <a:r>
            <a:rPr lang="fr-CA" sz="1100" baseline="0"/>
            <a:t> </a:t>
          </a:r>
          <a:r>
            <a:rPr lang="fr-CA" sz="1100"/>
            <a:t>pour estimer l'impact sur</a:t>
          </a:r>
          <a:r>
            <a:rPr lang="fr-CA" sz="1100" baseline="0"/>
            <a:t> la PRI globale et sur la PRI simple (cellule en gris). </a:t>
          </a:r>
          <a:r>
            <a:rPr lang="fr-CA" sz="1100" u="sng" baseline="0"/>
            <a:t>Notez que les chiffres mentionnés dans les cellules jaunes des onglets "CI-Gaz" et "CI-Mazout" sont fictifs</a:t>
          </a:r>
          <a:r>
            <a:rPr lang="fr-CA" sz="1100" baseline="0"/>
            <a:t>.</a:t>
          </a:r>
        </a:p>
        <a:p>
          <a:endParaRPr lang="fr-CA" sz="1100" baseline="0"/>
        </a:p>
      </xdr:txBody>
    </xdr:sp>
    <xdr:clientData/>
  </xdr:twoCellAnchor>
  <xdr:twoCellAnchor>
    <xdr:from>
      <xdr:col>0</xdr:col>
      <xdr:colOff>0</xdr:colOff>
      <xdr:row>48</xdr:row>
      <xdr:rowOff>189611</xdr:rowOff>
    </xdr:from>
    <xdr:to>
      <xdr:col>6</xdr:col>
      <xdr:colOff>13607</xdr:colOff>
      <xdr:row>53</xdr:row>
      <xdr:rowOff>174493</xdr:rowOff>
    </xdr:to>
    <xdr:sp macro="" textlink="">
      <xdr:nvSpPr>
        <xdr:cNvPr id="4" name="ZoneTexte 2">
          <a:extLst>
            <a:ext uri="{FF2B5EF4-FFF2-40B4-BE49-F238E27FC236}">
              <a16:creationId xmlns:a16="http://schemas.microsoft.com/office/drawing/2014/main" id="{00000000-0008-0000-0200-000004000000}"/>
            </a:ext>
          </a:extLst>
        </xdr:cNvPr>
        <xdr:cNvSpPr txBox="1"/>
      </xdr:nvSpPr>
      <xdr:spPr>
        <a:xfrm>
          <a:off x="0" y="8911790"/>
          <a:ext cx="10218964" cy="937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CA" sz="1400" b="1" baseline="0">
              <a:solidFill>
                <a:schemeClr val="dk1"/>
              </a:solidFill>
              <a:latin typeface="+mn-lt"/>
              <a:ea typeface="+mn-ea"/>
              <a:cs typeface="+mn-cs"/>
            </a:rPr>
            <a:t>Sources des données:</a:t>
          </a:r>
          <a:endParaRPr lang="fr-CA" sz="1100" baseline="0"/>
        </a:p>
        <a:p>
          <a:endParaRPr lang="fr-CA">
            <a:effectLst/>
          </a:endParaRPr>
        </a:p>
        <a:p>
          <a:r>
            <a:rPr lang="fr-CA" sz="1100" b="1" u="sng">
              <a:solidFill>
                <a:schemeClr val="dk1"/>
              </a:solidFill>
              <a:effectLst/>
              <a:latin typeface="+mn-lt"/>
              <a:ea typeface="+mn-ea"/>
              <a:cs typeface="+mn-cs"/>
            </a:rPr>
            <a:t>Gaz naturel</a:t>
          </a:r>
          <a:endParaRPr lang="fr-CA">
            <a:effectLst/>
          </a:endParaRPr>
        </a:p>
        <a:p>
          <a:r>
            <a:rPr lang="fr-CA" sz="1100">
              <a:solidFill>
                <a:schemeClr val="dk1"/>
              </a:solidFill>
              <a:effectLst/>
              <a:latin typeface="+mn-lt"/>
              <a:ea typeface="+mn-ea"/>
              <a:cs typeface="+mn-cs"/>
            </a:rPr>
            <a:t>Les valeurs historiques du</a:t>
          </a:r>
          <a:r>
            <a:rPr lang="fr-CA" sz="1100" baseline="0">
              <a:solidFill>
                <a:schemeClr val="dk1"/>
              </a:solidFill>
              <a:effectLst/>
              <a:latin typeface="+mn-lt"/>
              <a:ea typeface="+mn-ea"/>
              <a:cs typeface="+mn-cs"/>
            </a:rPr>
            <a:t> prix du</a:t>
          </a:r>
          <a:r>
            <a:rPr lang="fr-CA" sz="1100">
              <a:solidFill>
                <a:schemeClr val="dk1"/>
              </a:solidFill>
              <a:effectLst/>
              <a:latin typeface="+mn-lt"/>
              <a:ea typeface="+mn-ea"/>
              <a:cs typeface="+mn-cs"/>
            </a:rPr>
            <a:t> gaz naturel utilisées</a:t>
          </a:r>
          <a:r>
            <a:rPr lang="fr-CA" sz="1100" baseline="0">
              <a:solidFill>
                <a:schemeClr val="dk1"/>
              </a:solidFill>
              <a:effectLst/>
              <a:latin typeface="+mn-lt"/>
              <a:ea typeface="+mn-ea"/>
              <a:cs typeface="+mn-cs"/>
            </a:rPr>
            <a:t> proviennent de Statistique Canada (tableau 2510-0059-01):</a:t>
          </a:r>
          <a:endParaRPr lang="fr-CA">
            <a:effectLst/>
          </a:endParaRPr>
        </a:p>
        <a:p>
          <a:endParaRPr lang="fr-CA" sz="1100" baseline="0"/>
        </a:p>
      </xdr:txBody>
    </xdr:sp>
    <xdr:clientData/>
  </xdr:twoCellAnchor>
  <xdr:twoCellAnchor>
    <xdr:from>
      <xdr:col>0</xdr:col>
      <xdr:colOff>0</xdr:colOff>
      <xdr:row>55</xdr:row>
      <xdr:rowOff>15441</xdr:rowOff>
    </xdr:from>
    <xdr:to>
      <xdr:col>6</xdr:col>
      <xdr:colOff>0</xdr:colOff>
      <xdr:row>59</xdr:row>
      <xdr:rowOff>27214</xdr:rowOff>
    </xdr:to>
    <xdr:sp macro="" textlink="">
      <xdr:nvSpPr>
        <xdr:cNvPr id="5" name="ZoneTexte 2">
          <a:extLst>
            <a:ext uri="{FF2B5EF4-FFF2-40B4-BE49-F238E27FC236}">
              <a16:creationId xmlns:a16="http://schemas.microsoft.com/office/drawing/2014/main" id="{00000000-0008-0000-0200-000005000000}"/>
            </a:ext>
          </a:extLst>
        </xdr:cNvPr>
        <xdr:cNvSpPr txBox="1"/>
      </xdr:nvSpPr>
      <xdr:spPr>
        <a:xfrm>
          <a:off x="0" y="10220798"/>
          <a:ext cx="10205357" cy="787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fr-CA" sz="1100" baseline="0">
              <a:solidFill>
                <a:schemeClr val="dk1"/>
              </a:solidFill>
              <a:effectLst/>
              <a:latin typeface="+mn-lt"/>
              <a:ea typeface="+mn-ea"/>
              <a:cs typeface="+mn-cs"/>
            </a:rPr>
            <a:t>Les prévisions du prix de la molécule de gaz naturel (Henry Hub), du taux de change $ US/$ CA et de l’inflation sont basées sur des estimations du ministère des Finances du Québec (MFQ). L’inflation attendue au Québec ne tient pas compte des décisions à venir de la Régie de l’énergie.</a:t>
          </a:r>
          <a:endParaRPr lang="fr-CA" sz="1400">
            <a:effectLst/>
          </a:endParaRPr>
        </a:p>
        <a:p>
          <a:r>
            <a:rPr lang="fr-CA" sz="1100" baseline="0">
              <a:solidFill>
                <a:schemeClr val="dk1"/>
              </a:solidFill>
              <a:effectLst/>
              <a:latin typeface="+mn-lt"/>
              <a:ea typeface="+mn-ea"/>
              <a:cs typeface="+mn-cs"/>
            </a:rPr>
            <a:t>Les prix de vente historiques et prévisionnels de la tonne équivalente CO</a:t>
          </a:r>
          <a:r>
            <a:rPr lang="fr-CA" sz="1100" baseline="-25000">
              <a:solidFill>
                <a:schemeClr val="dk1"/>
              </a:solidFill>
              <a:effectLst/>
              <a:latin typeface="+mn-lt"/>
              <a:ea typeface="+mn-ea"/>
              <a:cs typeface="+mn-cs"/>
            </a:rPr>
            <a:t>2</a:t>
          </a:r>
          <a:r>
            <a:rPr lang="fr-CA" sz="1100" baseline="0">
              <a:solidFill>
                <a:schemeClr val="dk1"/>
              </a:solidFill>
              <a:effectLst/>
              <a:latin typeface="+mn-lt"/>
              <a:ea typeface="+mn-ea"/>
              <a:cs typeface="+mn-cs"/>
            </a:rPr>
            <a:t> sur le système de plafonnement et d'échange de droits d'émission (SPEDE) proviennent du ministère de l'Environnement, de la Lutte contre les changements climatiques, de la Faune et des Parcs (MELCCFP).</a:t>
          </a:r>
          <a:endParaRPr lang="fr-CA" sz="1400">
            <a:effectLst/>
          </a:endParaRPr>
        </a:p>
      </xdr:txBody>
    </xdr:sp>
    <xdr:clientData/>
  </xdr:twoCellAnchor>
  <xdr:twoCellAnchor>
    <xdr:from>
      <xdr:col>0</xdr:col>
      <xdr:colOff>0</xdr:colOff>
      <xdr:row>61</xdr:row>
      <xdr:rowOff>99804</xdr:rowOff>
    </xdr:from>
    <xdr:to>
      <xdr:col>6</xdr:col>
      <xdr:colOff>0</xdr:colOff>
      <xdr:row>66</xdr:row>
      <xdr:rowOff>149679</xdr:rowOff>
    </xdr:to>
    <xdr:sp macro="" textlink="">
      <xdr:nvSpPr>
        <xdr:cNvPr id="6" name="ZoneTexte 2">
          <a:extLst>
            <a:ext uri="{FF2B5EF4-FFF2-40B4-BE49-F238E27FC236}">
              <a16:creationId xmlns:a16="http://schemas.microsoft.com/office/drawing/2014/main" id="{00000000-0008-0000-0200-000006000000}"/>
            </a:ext>
          </a:extLst>
        </xdr:cNvPr>
        <xdr:cNvSpPr txBox="1"/>
      </xdr:nvSpPr>
      <xdr:spPr>
        <a:xfrm>
          <a:off x="0" y="11625054"/>
          <a:ext cx="10205357" cy="1002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fr-CA" sz="1100" baseline="0">
              <a:solidFill>
                <a:schemeClr val="dk1"/>
              </a:solidFill>
              <a:effectLst/>
              <a:latin typeface="+mn-lt"/>
              <a:ea typeface="+mn-ea"/>
              <a:cs typeface="+mn-cs"/>
            </a:rPr>
            <a:t>Le modèle de prévision de la demande d'énergie (MÉDÉE) permet de calculer le prix moyen pour le consommateur final dans le secteur commercial et institutionnel à partir de la projection du prix de la molécule, des composantes de transport et des marges de distribution, ainsi que de l'effet du SPEDE.</a:t>
          </a:r>
        </a:p>
        <a:p>
          <a:endParaRPr lang="fr-CA">
            <a:effectLst/>
          </a:endParaRPr>
        </a:p>
        <a:p>
          <a:r>
            <a:rPr lang="fr-CA" sz="1100" b="1" u="sng" baseline="0">
              <a:solidFill>
                <a:schemeClr val="dk1"/>
              </a:solidFill>
              <a:effectLst/>
              <a:latin typeface="+mn-lt"/>
              <a:ea typeface="+mn-ea"/>
              <a:cs typeface="+mn-cs"/>
            </a:rPr>
            <a:t>Mazout léger</a:t>
          </a:r>
          <a:endParaRPr lang="fr-CA">
            <a:effectLst/>
          </a:endParaRPr>
        </a:p>
        <a:p>
          <a:r>
            <a:rPr lang="fr-CA" sz="1100" baseline="0">
              <a:solidFill>
                <a:schemeClr val="dk1"/>
              </a:solidFill>
              <a:effectLst/>
              <a:latin typeface="+mn-lt"/>
              <a:ea typeface="+mn-ea"/>
              <a:cs typeface="+mn-cs"/>
            </a:rPr>
            <a:t>Les valeurs historiques du prix du mazout dans le secteur résidentiel proviennent de la Régie de l'énergie : </a:t>
          </a:r>
          <a:endParaRPr lang="fr-CA" sz="1400">
            <a:effectLst/>
          </a:endParaRPr>
        </a:p>
      </xdr:txBody>
    </xdr:sp>
    <xdr:clientData/>
  </xdr:twoCellAnchor>
  <xdr:twoCellAnchor>
    <xdr:from>
      <xdr:col>0</xdr:col>
      <xdr:colOff>0</xdr:colOff>
      <xdr:row>68</xdr:row>
      <xdr:rowOff>88919</xdr:rowOff>
    </xdr:from>
    <xdr:to>
      <xdr:col>6</xdr:col>
      <xdr:colOff>0</xdr:colOff>
      <xdr:row>71</xdr:row>
      <xdr:rowOff>68037</xdr:rowOff>
    </xdr:to>
    <xdr:sp macro="" textlink="">
      <xdr:nvSpPr>
        <xdr:cNvPr id="7" name="ZoneTexte 2">
          <a:extLst>
            <a:ext uri="{FF2B5EF4-FFF2-40B4-BE49-F238E27FC236}">
              <a16:creationId xmlns:a16="http://schemas.microsoft.com/office/drawing/2014/main" id="{00000000-0008-0000-0200-000007000000}"/>
            </a:ext>
          </a:extLst>
        </xdr:cNvPr>
        <xdr:cNvSpPr txBox="1"/>
      </xdr:nvSpPr>
      <xdr:spPr>
        <a:xfrm>
          <a:off x="0" y="12947669"/>
          <a:ext cx="10205357" cy="5506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fr-CA" sz="1100" baseline="0">
              <a:solidFill>
                <a:schemeClr val="dk1"/>
              </a:solidFill>
              <a:effectLst/>
              <a:latin typeface="+mn-lt"/>
              <a:ea typeface="+mn-ea"/>
              <a:cs typeface="+mn-cs"/>
            </a:rPr>
            <a:t>L'écart moyen entre les prix résidentiel et commercial pour le Canada est appliqué au Québec pour obtenir une estimation du prix du mazout dans le secteur commercial. Cet écart est obtenu à partir des tableaux 5 (secteur commercial et institutionnel) et 18 (secteur résidentiel) du Guide de données sur la consommation d'énergie de Ressources naturelles Canada: </a:t>
          </a:r>
          <a:endParaRPr lang="fr-CA" sz="1400">
            <a:effectLst/>
          </a:endParaRPr>
        </a:p>
      </xdr:txBody>
    </xdr:sp>
    <xdr:clientData/>
  </xdr:twoCellAnchor>
  <xdr:twoCellAnchor>
    <xdr:from>
      <xdr:col>0</xdr:col>
      <xdr:colOff>0</xdr:colOff>
      <xdr:row>73</xdr:row>
      <xdr:rowOff>78032</xdr:rowOff>
    </xdr:from>
    <xdr:to>
      <xdr:col>6</xdr:col>
      <xdr:colOff>0</xdr:colOff>
      <xdr:row>82</xdr:row>
      <xdr:rowOff>27213</xdr:rowOff>
    </xdr:to>
    <xdr:sp macro="" textlink="">
      <xdr:nvSpPr>
        <xdr:cNvPr id="8" name="ZoneTexte 2">
          <a:extLst>
            <a:ext uri="{FF2B5EF4-FFF2-40B4-BE49-F238E27FC236}">
              <a16:creationId xmlns:a16="http://schemas.microsoft.com/office/drawing/2014/main" id="{00000000-0008-0000-0200-000008000000}"/>
            </a:ext>
          </a:extLst>
        </xdr:cNvPr>
        <xdr:cNvSpPr txBox="1"/>
      </xdr:nvSpPr>
      <xdr:spPr>
        <a:xfrm>
          <a:off x="0" y="13889282"/>
          <a:ext cx="10205357" cy="16636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fr-CA" sz="1100" baseline="0">
              <a:solidFill>
                <a:schemeClr val="dk1"/>
              </a:solidFill>
              <a:effectLst/>
              <a:latin typeface="+mn-lt"/>
              <a:ea typeface="+mn-ea"/>
              <a:cs typeface="+mn-cs"/>
            </a:rPr>
            <a:t>Les prévisions du prix du pétrole brut (WTI) proviennent du MFQ. </a:t>
          </a:r>
          <a:endParaRPr lang="fr-CA">
            <a:effectLst/>
          </a:endParaRPr>
        </a:p>
        <a:p>
          <a:r>
            <a:rPr lang="fr-CA" sz="1100" baseline="0">
              <a:solidFill>
                <a:schemeClr val="dk1"/>
              </a:solidFill>
              <a:effectLst/>
              <a:latin typeface="+mn-lt"/>
              <a:ea typeface="+mn-ea"/>
              <a:cs typeface="+mn-cs"/>
            </a:rPr>
            <a:t>Les marges globales historiques pour le mazout y compris les marges brutes du raffineur et des distributeurs sont projetées au rythme de l'inflation. La prévision du prix du pétrole brut est additionnée à différentes composantes (marges et effet SPEDE) à l'aide du modèle MÉDÉE pour obtenir la projection du prix du mazout dans le secteur commercial et institutionnel.</a:t>
          </a:r>
        </a:p>
        <a:p>
          <a:endParaRPr lang="fr-CA">
            <a:effectLst/>
          </a:endParaRPr>
        </a:p>
        <a:p>
          <a:r>
            <a:rPr lang="fr-CA" sz="1100" b="1" u="sng" baseline="0">
              <a:solidFill>
                <a:schemeClr val="dk1"/>
              </a:solidFill>
              <a:effectLst/>
              <a:latin typeface="+mn-lt"/>
              <a:ea typeface="+mn-ea"/>
              <a:cs typeface="+mn-cs"/>
            </a:rPr>
            <a:t>Électricité</a:t>
          </a:r>
          <a:endParaRPr lang="fr-CA">
            <a:effectLst/>
          </a:endParaRPr>
        </a:p>
        <a:p>
          <a:r>
            <a:rPr lang="fr-CA" sz="1100" b="0">
              <a:solidFill>
                <a:schemeClr val="dk1"/>
              </a:solidFill>
              <a:effectLst/>
              <a:latin typeface="+mn-lt"/>
              <a:ea typeface="+mn-ea"/>
              <a:cs typeface="+mn-cs"/>
            </a:rPr>
            <a:t>Les prix</a:t>
          </a:r>
          <a:r>
            <a:rPr lang="fr-CA" sz="1100" b="0" baseline="0">
              <a:solidFill>
                <a:schemeClr val="dk1"/>
              </a:solidFill>
              <a:effectLst/>
              <a:latin typeface="+mn-lt"/>
              <a:ea typeface="+mn-ea"/>
              <a:cs typeface="+mn-cs"/>
            </a:rPr>
            <a:t> moyens historiques de l'électricité proviennent du rapport annuel d'Hydro-Québec. </a:t>
          </a:r>
          <a:br>
            <a:rPr lang="fr-CA" sz="1100" b="0" baseline="0">
              <a:solidFill>
                <a:schemeClr val="dk1"/>
              </a:solidFill>
              <a:effectLst/>
              <a:latin typeface="+mn-lt"/>
              <a:ea typeface="+mn-ea"/>
              <a:cs typeface="+mn-cs"/>
            </a:rPr>
          </a:br>
          <a:r>
            <a:rPr lang="fr-CA" sz="1100" b="0" baseline="0">
              <a:solidFill>
                <a:schemeClr val="dk1"/>
              </a:solidFill>
              <a:effectLst/>
              <a:latin typeface="+mn-lt"/>
              <a:ea typeface="+mn-ea"/>
              <a:cs typeface="+mn-cs"/>
            </a:rPr>
            <a:t>Les prévisions du prix sont basées sur une hypothèse de croissance au rythme de l'inflation et sont obtenues à partir du modèle MÉDÉE. Le plafonnement de l'augmentation annuelle à 3 % annoncé par le gouvernement du Québec a été appliqué même si l'ajustement législatif n'a pas encore été effectué à ce jour (novembre  2022).</a:t>
          </a:r>
          <a:endParaRPr lang="fr-CA">
            <a:effectLst/>
          </a:endParaRPr>
        </a:p>
      </xdr:txBody>
    </xdr:sp>
    <xdr:clientData/>
  </xdr:twoCellAnchor>
  <xdr:twoCellAnchor editAs="oneCell">
    <xdr:from>
      <xdr:col>0</xdr:col>
      <xdr:colOff>13607</xdr:colOff>
      <xdr:row>0</xdr:row>
      <xdr:rowOff>3</xdr:rowOff>
    </xdr:from>
    <xdr:to>
      <xdr:col>1</xdr:col>
      <xdr:colOff>1257213</xdr:colOff>
      <xdr:row>3</xdr:row>
      <xdr:rowOff>0</xdr:rowOff>
    </xdr:to>
    <xdr:pic>
      <xdr:nvPicPr>
        <xdr:cNvPr id="9" name="Image 8">
          <a:extLst>
            <a:ext uri="{FF2B5EF4-FFF2-40B4-BE49-F238E27FC236}">
              <a16:creationId xmlns:a16="http://schemas.microsoft.com/office/drawing/2014/main" id="{0AD503AD-3211-4CF4-9F83-ED511281E2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 y="3"/>
          <a:ext cx="2005606" cy="10341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481606</xdr:colOff>
      <xdr:row>1</xdr:row>
      <xdr:rowOff>843640</xdr:rowOff>
    </xdr:to>
    <xdr:pic>
      <xdr:nvPicPr>
        <xdr:cNvPr id="2" name="Image 1">
          <a:extLst>
            <a:ext uri="{FF2B5EF4-FFF2-40B4-BE49-F238E27FC236}">
              <a16:creationId xmlns:a16="http://schemas.microsoft.com/office/drawing/2014/main" id="{BD3B6D66-1778-4353-B969-39DBFE420A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05606" cy="103414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environnement.gouv.qc.ca/changements/carbone/Ventes-encheres.htm" TargetMode="External"/><Relationship Id="rId7" Type="http://schemas.openxmlformats.org/officeDocument/2006/relationships/drawing" Target="../drawings/drawing3.xml"/><Relationship Id="rId2" Type="http://schemas.openxmlformats.org/officeDocument/2006/relationships/hyperlink" Target="https://www.environnement.gouv.qc.ca/changements/carbone/ventes-encheres/avis-resultats.htm" TargetMode="External"/><Relationship Id="rId1" Type="http://schemas.openxmlformats.org/officeDocument/2006/relationships/hyperlink" Target="https://www150.statcan.gc.ca/n1/fr/catalogue/2510005901" TargetMode="External"/><Relationship Id="rId6" Type="http://schemas.openxmlformats.org/officeDocument/2006/relationships/printerSettings" Target="../printerSettings/printerSettings3.bin"/><Relationship Id="rId5" Type="http://schemas.openxmlformats.org/officeDocument/2006/relationships/hyperlink" Target="https://oee.rncan.gc.ca/organisme/statistiques/bnce/apd/menus/evolution/guide/tableaux.cfm" TargetMode="External"/><Relationship Id="rId4" Type="http://schemas.openxmlformats.org/officeDocument/2006/relationships/hyperlink" Target="http://www.regie-energie.qc.ca/energie/petrole_tarifs.php"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F4F13-1D99-4F6E-B3A5-E99CE9052346}">
  <sheetPr>
    <tabColor theme="4"/>
  </sheetPr>
  <dimension ref="A1:AJ78"/>
  <sheetViews>
    <sheetView zoomScaleNormal="100" workbookViewId="0">
      <selection activeCell="O1" sqref="O1"/>
    </sheetView>
  </sheetViews>
  <sheetFormatPr baseColWidth="10" defaultColWidth="11.42578125" defaultRowHeight="15" x14ac:dyDescent="0.25"/>
  <cols>
    <col min="1" max="1" width="4.7109375" customWidth="1"/>
    <col min="2" max="2" width="38.5703125" customWidth="1"/>
    <col min="3" max="4" width="14.140625" customWidth="1"/>
    <col min="5" max="5" width="11.5703125" customWidth="1"/>
    <col min="6" max="6" width="12.85546875" customWidth="1"/>
    <col min="7" max="7" width="10.7109375" customWidth="1"/>
    <col min="8" max="12" width="11" bestFit="1" customWidth="1"/>
    <col min="13" max="13" width="11.5703125" customWidth="1"/>
    <col min="14" max="15" width="11" bestFit="1" customWidth="1"/>
    <col min="16" max="16" width="11.85546875" customWidth="1"/>
    <col min="17" max="17" width="11.140625" customWidth="1"/>
    <col min="18" max="19" width="10" bestFit="1" customWidth="1"/>
    <col min="20" max="20" width="10.5703125" customWidth="1"/>
    <col min="21" max="21" width="10.28515625" customWidth="1"/>
    <col min="22" max="23" width="10.42578125" customWidth="1"/>
    <col min="24" max="25" width="10.140625" customWidth="1"/>
  </cols>
  <sheetData>
    <row r="1" spans="1:36" ht="82.5" customHeight="1" x14ac:dyDescent="0.25"/>
    <row r="2" spans="1:36" ht="27.6" customHeight="1" x14ac:dyDescent="0.25">
      <c r="B2" s="1" t="s">
        <v>0</v>
      </c>
      <c r="C2" s="79" t="s">
        <v>23</v>
      </c>
      <c r="D2" s="77"/>
      <c r="E2" s="77"/>
      <c r="F2" s="77"/>
      <c r="G2" s="77"/>
      <c r="H2" s="77"/>
      <c r="I2" s="77"/>
      <c r="J2" s="77"/>
      <c r="K2" s="77"/>
      <c r="L2" s="77"/>
      <c r="M2" s="78"/>
      <c r="N2" s="78"/>
      <c r="O2" s="78"/>
      <c r="P2" s="78"/>
      <c r="Q2" s="78"/>
      <c r="R2" s="2"/>
      <c r="S2" s="2"/>
      <c r="T2" s="2"/>
      <c r="U2" s="2"/>
      <c r="V2" s="2"/>
      <c r="W2" s="2"/>
      <c r="X2" s="2"/>
      <c r="Y2" s="2"/>
    </row>
    <row r="3" spans="1:36" x14ac:dyDescent="0.25">
      <c r="D3" s="74"/>
      <c r="E3" s="2"/>
      <c r="F3" s="2"/>
      <c r="G3" s="2">
        <v>0</v>
      </c>
      <c r="H3" s="2">
        <f t="shared" ref="H3:AJ3" si="0">1+G3</f>
        <v>1</v>
      </c>
      <c r="I3" s="2">
        <f t="shared" si="0"/>
        <v>2</v>
      </c>
      <c r="J3" s="2">
        <f t="shared" si="0"/>
        <v>3</v>
      </c>
      <c r="K3" s="2">
        <f t="shared" si="0"/>
        <v>4</v>
      </c>
      <c r="L3" s="2">
        <f t="shared" si="0"/>
        <v>5</v>
      </c>
      <c r="M3" s="2">
        <f t="shared" si="0"/>
        <v>6</v>
      </c>
      <c r="N3" s="2">
        <f t="shared" si="0"/>
        <v>7</v>
      </c>
      <c r="O3" s="2">
        <f t="shared" si="0"/>
        <v>8</v>
      </c>
      <c r="P3" s="2">
        <f t="shared" si="0"/>
        <v>9</v>
      </c>
      <c r="Q3" s="2">
        <f t="shared" si="0"/>
        <v>10</v>
      </c>
      <c r="R3" s="2">
        <f t="shared" si="0"/>
        <v>11</v>
      </c>
      <c r="S3" s="2">
        <f t="shared" si="0"/>
        <v>12</v>
      </c>
      <c r="T3" s="2">
        <f t="shared" si="0"/>
        <v>13</v>
      </c>
      <c r="U3" s="2">
        <f t="shared" si="0"/>
        <v>14</v>
      </c>
      <c r="V3" s="2">
        <f t="shared" si="0"/>
        <v>15</v>
      </c>
      <c r="W3" s="2">
        <f t="shared" si="0"/>
        <v>16</v>
      </c>
      <c r="X3" s="2">
        <f t="shared" si="0"/>
        <v>17</v>
      </c>
      <c r="Y3" s="2">
        <f t="shared" si="0"/>
        <v>18</v>
      </c>
      <c r="Z3" s="2">
        <f t="shared" si="0"/>
        <v>19</v>
      </c>
      <c r="AA3" s="2">
        <f t="shared" si="0"/>
        <v>20</v>
      </c>
      <c r="AB3" s="2">
        <f t="shared" si="0"/>
        <v>21</v>
      </c>
      <c r="AC3" s="2">
        <f t="shared" si="0"/>
        <v>22</v>
      </c>
      <c r="AD3" s="2">
        <f t="shared" si="0"/>
        <v>23</v>
      </c>
      <c r="AE3" s="2">
        <f t="shared" si="0"/>
        <v>24</v>
      </c>
      <c r="AF3" s="2">
        <f t="shared" si="0"/>
        <v>25</v>
      </c>
      <c r="AG3" s="2">
        <f t="shared" si="0"/>
        <v>26</v>
      </c>
      <c r="AH3" s="2">
        <f t="shared" si="0"/>
        <v>27</v>
      </c>
      <c r="AI3" s="2">
        <f t="shared" si="0"/>
        <v>28</v>
      </c>
      <c r="AJ3" s="2">
        <f t="shared" si="0"/>
        <v>29</v>
      </c>
    </row>
    <row r="4" spans="1:36" x14ac:dyDescent="0.25">
      <c r="C4" s="2"/>
      <c r="D4" s="2"/>
      <c r="E4" s="3">
        <v>2020</v>
      </c>
      <c r="F4" s="3">
        <v>2021</v>
      </c>
      <c r="G4" s="3">
        <f t="shared" ref="G4:AJ4" si="1">F4+1</f>
        <v>2022</v>
      </c>
      <c r="H4" s="3">
        <f t="shared" si="1"/>
        <v>2023</v>
      </c>
      <c r="I4" s="3">
        <f t="shared" si="1"/>
        <v>2024</v>
      </c>
      <c r="J4" s="3">
        <f t="shared" si="1"/>
        <v>2025</v>
      </c>
      <c r="K4" s="3">
        <f t="shared" si="1"/>
        <v>2026</v>
      </c>
      <c r="L4" s="3">
        <f t="shared" si="1"/>
        <v>2027</v>
      </c>
      <c r="M4" s="3">
        <f t="shared" si="1"/>
        <v>2028</v>
      </c>
      <c r="N4" s="3">
        <f t="shared" si="1"/>
        <v>2029</v>
      </c>
      <c r="O4" s="3">
        <f t="shared" si="1"/>
        <v>2030</v>
      </c>
      <c r="P4" s="3">
        <f t="shared" si="1"/>
        <v>2031</v>
      </c>
      <c r="Q4" s="3">
        <f t="shared" si="1"/>
        <v>2032</v>
      </c>
      <c r="R4" s="3">
        <f t="shared" si="1"/>
        <v>2033</v>
      </c>
      <c r="S4" s="3">
        <f t="shared" si="1"/>
        <v>2034</v>
      </c>
      <c r="T4" s="3">
        <f t="shared" si="1"/>
        <v>2035</v>
      </c>
      <c r="U4" s="3">
        <f>T4+1</f>
        <v>2036</v>
      </c>
      <c r="V4" s="3">
        <f t="shared" si="1"/>
        <v>2037</v>
      </c>
      <c r="W4" s="3">
        <f t="shared" si="1"/>
        <v>2038</v>
      </c>
      <c r="X4" s="3">
        <f>W4+1</f>
        <v>2039</v>
      </c>
      <c r="Y4" s="3">
        <f t="shared" si="1"/>
        <v>2040</v>
      </c>
      <c r="Z4" s="4">
        <f t="shared" si="1"/>
        <v>2041</v>
      </c>
      <c r="AA4" s="4">
        <f t="shared" si="1"/>
        <v>2042</v>
      </c>
      <c r="AB4" s="4">
        <f t="shared" si="1"/>
        <v>2043</v>
      </c>
      <c r="AC4" s="4">
        <f t="shared" si="1"/>
        <v>2044</v>
      </c>
      <c r="AD4" s="4">
        <f t="shared" si="1"/>
        <v>2045</v>
      </c>
      <c r="AE4" s="4">
        <f t="shared" si="1"/>
        <v>2046</v>
      </c>
      <c r="AF4" s="4">
        <f t="shared" si="1"/>
        <v>2047</v>
      </c>
      <c r="AG4" s="4">
        <f t="shared" si="1"/>
        <v>2048</v>
      </c>
      <c r="AH4" s="4">
        <f t="shared" si="1"/>
        <v>2049</v>
      </c>
      <c r="AI4" s="4">
        <f t="shared" si="1"/>
        <v>2050</v>
      </c>
      <c r="AJ4" s="4">
        <f t="shared" si="1"/>
        <v>2051</v>
      </c>
    </row>
    <row r="5" spans="1:36" ht="14.45" customHeight="1" x14ac:dyDescent="0.25">
      <c r="A5" s="84" t="s">
        <v>39</v>
      </c>
      <c r="B5" s="5" t="s">
        <v>1</v>
      </c>
      <c r="C5" s="21" t="s">
        <v>2</v>
      </c>
      <c r="D5" s="21"/>
      <c r="E5" s="33">
        <f>E7-E6</f>
        <v>7.3355966133886161</v>
      </c>
      <c r="F5" s="33">
        <f>F7-F6</f>
        <v>7.0818277401885803</v>
      </c>
      <c r="G5" s="33">
        <f>G7-G6</f>
        <v>7.1276488551156536</v>
      </c>
      <c r="H5" s="33">
        <f t="shared" ref="H5:AJ5" si="2">H7-H6</f>
        <v>7.5196164105045353</v>
      </c>
      <c r="I5" s="33">
        <f t="shared" si="2"/>
        <v>7.954348611805246</v>
      </c>
      <c r="J5" s="33">
        <f t="shared" si="2"/>
        <v>8.4164976910640732</v>
      </c>
      <c r="K5" s="33">
        <f>K7-K6</f>
        <v>8.9043335963821786</v>
      </c>
      <c r="L5" s="33">
        <f t="shared" si="2"/>
        <v>9.1890444164745251</v>
      </c>
      <c r="M5" s="33">
        <f t="shared" si="2"/>
        <v>9.477680579469272</v>
      </c>
      <c r="N5" s="33">
        <f t="shared" si="2"/>
        <v>9.7719510971849672</v>
      </c>
      <c r="O5" s="33">
        <f t="shared" si="2"/>
        <v>10.071396502341477</v>
      </c>
      <c r="P5" s="33">
        <f t="shared" si="2"/>
        <v>10.375744386888377</v>
      </c>
      <c r="Q5" s="33">
        <f t="shared" si="2"/>
        <v>10.738542557280528</v>
      </c>
      <c r="R5" s="33">
        <f t="shared" si="2"/>
        <v>11.109321809008772</v>
      </c>
      <c r="S5" s="33">
        <f t="shared" si="2"/>
        <v>11.489823669846151</v>
      </c>
      <c r="T5" s="33">
        <f t="shared" si="2"/>
        <v>11.880558292906578</v>
      </c>
      <c r="U5" s="33">
        <f t="shared" si="2"/>
        <v>12.280297686712387</v>
      </c>
      <c r="V5" s="33">
        <f t="shared" si="2"/>
        <v>12.668799255091983</v>
      </c>
      <c r="W5" s="33">
        <f t="shared" si="2"/>
        <v>13.064265311613775</v>
      </c>
      <c r="X5" s="33">
        <f t="shared" si="2"/>
        <v>13.466310940587643</v>
      </c>
      <c r="Y5" s="33">
        <f t="shared" si="2"/>
        <v>13.874484871287002</v>
      </c>
      <c r="Z5" s="34">
        <f t="shared" si="2"/>
        <v>14.288216594292599</v>
      </c>
      <c r="AA5" s="34">
        <f t="shared" si="2"/>
        <v>14.725478789796099</v>
      </c>
      <c r="AB5" s="34">
        <f t="shared" si="2"/>
        <v>15.168564325758837</v>
      </c>
      <c r="AC5" s="34">
        <f t="shared" si="2"/>
        <v>15.616779310582347</v>
      </c>
      <c r="AD5" s="34">
        <f t="shared" si="2"/>
        <v>16.069336216531916</v>
      </c>
      <c r="AE5" s="34">
        <f t="shared" si="2"/>
        <v>16.525339328979076</v>
      </c>
      <c r="AF5" s="34">
        <f t="shared" si="2"/>
        <v>16.697222214504617</v>
      </c>
      <c r="AG5" s="34">
        <f t="shared" si="2"/>
        <v>16.848552679648712</v>
      </c>
      <c r="AH5" s="34">
        <f t="shared" si="2"/>
        <v>17.273798091753648</v>
      </c>
      <c r="AI5" s="34">
        <f t="shared" si="2"/>
        <v>17.97784329453615</v>
      </c>
      <c r="AJ5" s="35">
        <f t="shared" si="2"/>
        <v>18.707664985992881</v>
      </c>
    </row>
    <row r="6" spans="1:36" x14ac:dyDescent="0.25">
      <c r="A6" s="85"/>
      <c r="B6" s="6" t="s">
        <v>3</v>
      </c>
      <c r="C6" s="2" t="s">
        <v>2</v>
      </c>
      <c r="D6" s="2"/>
      <c r="E6" s="37">
        <v>1.1010846024464831</v>
      </c>
      <c r="F6" s="37">
        <v>1.3318479396024501</v>
      </c>
      <c r="G6" s="37">
        <v>1.7975673789500513</v>
      </c>
      <c r="H6" s="37">
        <v>1.9482413791848934</v>
      </c>
      <c r="I6" s="37">
        <v>2.0891426353473119</v>
      </c>
      <c r="J6" s="37">
        <v>2.2376247801754152</v>
      </c>
      <c r="K6" s="37">
        <v>2.3975456843262819</v>
      </c>
      <c r="L6" s="37">
        <v>2.5652833978302065</v>
      </c>
      <c r="M6" s="37">
        <v>2.7472086566044847</v>
      </c>
      <c r="N6" s="37">
        <v>2.9423375627244077</v>
      </c>
      <c r="O6" s="37">
        <v>3.151883725874145</v>
      </c>
      <c r="P6" s="37">
        <v>3.3769038871177419</v>
      </c>
      <c r="Q6" s="37">
        <v>3.6181935363514599</v>
      </c>
      <c r="R6" s="37">
        <v>3.8780367822652453</v>
      </c>
      <c r="S6" s="37">
        <v>4.1558576381126304</v>
      </c>
      <c r="T6" s="37">
        <v>4.4523626884284262</v>
      </c>
      <c r="U6" s="37">
        <v>4.7700501077830273</v>
      </c>
      <c r="V6" s="37">
        <v>5.1103294332623479</v>
      </c>
      <c r="W6" s="37">
        <v>5.4747944616486688</v>
      </c>
      <c r="X6" s="37">
        <v>5.8651615573714828</v>
      </c>
      <c r="Y6" s="37">
        <v>6.283270349844492</v>
      </c>
      <c r="Z6" s="38">
        <v>6.7311390496166794</v>
      </c>
      <c r="AA6" s="38">
        <v>7.2109154359880945</v>
      </c>
      <c r="AB6" s="38">
        <v>7.7248773087593863</v>
      </c>
      <c r="AC6" s="38">
        <v>8.2754640763025424</v>
      </c>
      <c r="AD6" s="38">
        <v>8.8652849370409879</v>
      </c>
      <c r="AE6" s="38">
        <v>9.4971367526723043</v>
      </c>
      <c r="AF6" s="38">
        <v>10.174021155758155</v>
      </c>
      <c r="AG6" s="38">
        <v>10.899141967019544</v>
      </c>
      <c r="AH6" s="38">
        <v>11.378934779431441</v>
      </c>
      <c r="AI6" s="38">
        <v>11.609447161179865</v>
      </c>
      <c r="AJ6" s="39">
        <v>11.844665238370013</v>
      </c>
    </row>
    <row r="7" spans="1:36" x14ac:dyDescent="0.25">
      <c r="A7" s="85"/>
      <c r="B7" s="6" t="s">
        <v>4</v>
      </c>
      <c r="C7" s="2" t="s">
        <v>2</v>
      </c>
      <c r="D7" s="2"/>
      <c r="E7" s="40">
        <v>8.4366812158350992</v>
      </c>
      <c r="F7" s="40">
        <v>8.4136756797910301</v>
      </c>
      <c r="G7" s="40">
        <v>8.9252162340657044</v>
      </c>
      <c r="H7" s="40">
        <v>9.4678577896894289</v>
      </c>
      <c r="I7" s="40">
        <v>10.043491247152557</v>
      </c>
      <c r="J7" s="40">
        <v>10.654122471239488</v>
      </c>
      <c r="K7" s="40">
        <v>11.30187928070846</v>
      </c>
      <c r="L7" s="40">
        <v>11.754327814304732</v>
      </c>
      <c r="M7" s="40">
        <v>12.224889236073757</v>
      </c>
      <c r="N7" s="40">
        <v>12.714288659909375</v>
      </c>
      <c r="O7" s="40">
        <v>13.223280228215621</v>
      </c>
      <c r="P7" s="40">
        <v>13.752648274006118</v>
      </c>
      <c r="Q7" s="40">
        <v>14.356736093631987</v>
      </c>
      <c r="R7" s="40">
        <v>14.987358591274019</v>
      </c>
      <c r="S7" s="40">
        <v>15.645681307958782</v>
      </c>
      <c r="T7" s="40">
        <v>16.332920981335004</v>
      </c>
      <c r="U7" s="40">
        <v>17.050347794495416</v>
      </c>
      <c r="V7" s="40">
        <v>17.77912868835433</v>
      </c>
      <c r="W7" s="40">
        <v>18.539059773262444</v>
      </c>
      <c r="X7" s="40">
        <v>19.331472497959126</v>
      </c>
      <c r="Y7" s="40">
        <v>20.157755221131495</v>
      </c>
      <c r="Z7" s="41">
        <v>21.019355643909279</v>
      </c>
      <c r="AA7" s="41">
        <v>21.936394225784195</v>
      </c>
      <c r="AB7" s="41">
        <v>22.893441634518222</v>
      </c>
      <c r="AC7" s="41">
        <v>23.892243386884889</v>
      </c>
      <c r="AD7" s="41">
        <v>24.934621153572905</v>
      </c>
      <c r="AE7" s="41">
        <v>26.02247608165138</v>
      </c>
      <c r="AF7" s="41">
        <v>26.871243370262771</v>
      </c>
      <c r="AG7" s="41">
        <v>27.747694646668258</v>
      </c>
      <c r="AH7" s="41">
        <v>28.652732871185091</v>
      </c>
      <c r="AI7" s="41">
        <v>29.587290455716015</v>
      </c>
      <c r="AJ7" s="42">
        <v>30.552330224362894</v>
      </c>
    </row>
    <row r="8" spans="1:36" x14ac:dyDescent="0.25">
      <c r="A8" s="85"/>
      <c r="B8" s="8" t="s">
        <v>5</v>
      </c>
      <c r="C8" s="2" t="s">
        <v>6</v>
      </c>
      <c r="D8" s="2"/>
      <c r="E8" s="9" t="s">
        <v>7</v>
      </c>
      <c r="F8" s="9">
        <f>(F7-E7)*100/E7</f>
        <v>-0.27268466658298274</v>
      </c>
      <c r="G8" s="9">
        <f t="shared" ref="G8:AJ8" si="3">(G7-F7)*100/F7</f>
        <v>6.0798701274325726</v>
      </c>
      <c r="H8" s="9">
        <f t="shared" si="3"/>
        <v>6.0798701274325877</v>
      </c>
      <c r="I8" s="9">
        <f t="shared" si="3"/>
        <v>6.0798701274326055</v>
      </c>
      <c r="J8" s="9">
        <f t="shared" si="3"/>
        <v>6.0798701274325389</v>
      </c>
      <c r="K8" s="9">
        <f t="shared" si="3"/>
        <v>6.0798701274325948</v>
      </c>
      <c r="L8" s="9">
        <f t="shared" si="3"/>
        <v>4.0033035423460106</v>
      </c>
      <c r="M8" s="9">
        <f t="shared" si="3"/>
        <v>4.0033035423460213</v>
      </c>
      <c r="N8" s="9">
        <f t="shared" si="3"/>
        <v>4.0033035423460186</v>
      </c>
      <c r="O8" s="9">
        <f t="shared" si="3"/>
        <v>4.0033035423459902</v>
      </c>
      <c r="P8" s="9">
        <f t="shared" si="3"/>
        <v>4.0033035423460177</v>
      </c>
      <c r="Q8" s="9">
        <f t="shared" si="3"/>
        <v>4.3925199539033919</v>
      </c>
      <c r="R8" s="9">
        <f t="shared" si="3"/>
        <v>4.3925199539033644</v>
      </c>
      <c r="S8" s="9">
        <f t="shared" si="3"/>
        <v>4.3925199539033759</v>
      </c>
      <c r="T8" s="9">
        <f t="shared" si="3"/>
        <v>4.3925199539033892</v>
      </c>
      <c r="U8" s="9">
        <f t="shared" si="3"/>
        <v>4.3925199539033786</v>
      </c>
      <c r="V8" s="9">
        <f t="shared" si="3"/>
        <v>4.2742875549682111</v>
      </c>
      <c r="W8" s="9">
        <f t="shared" si="3"/>
        <v>4.2742875549682235</v>
      </c>
      <c r="X8" s="9">
        <f t="shared" si="3"/>
        <v>4.2742875549682511</v>
      </c>
      <c r="Y8" s="9">
        <f t="shared" si="3"/>
        <v>4.2742875549682102</v>
      </c>
      <c r="Z8" s="44">
        <f t="shared" si="3"/>
        <v>4.2742875549682378</v>
      </c>
      <c r="AA8" s="44">
        <f t="shared" si="3"/>
        <v>4.362829181876676</v>
      </c>
      <c r="AB8" s="44">
        <f t="shared" si="3"/>
        <v>4.3628291818766956</v>
      </c>
      <c r="AC8" s="44">
        <f t="shared" si="3"/>
        <v>4.3628291818766822</v>
      </c>
      <c r="AD8" s="44">
        <f t="shared" si="3"/>
        <v>4.3628291818766849</v>
      </c>
      <c r="AE8" s="44">
        <f t="shared" si="3"/>
        <v>4.3628291818766813</v>
      </c>
      <c r="AF8" s="44">
        <f t="shared" si="3"/>
        <v>3.2616699730963061</v>
      </c>
      <c r="AG8" s="44">
        <f t="shared" si="3"/>
        <v>3.2616699730962826</v>
      </c>
      <c r="AH8" s="44">
        <f t="shared" si="3"/>
        <v>3.2616699730963177</v>
      </c>
      <c r="AI8" s="44">
        <f t="shared" si="3"/>
        <v>3.2616699730962559</v>
      </c>
      <c r="AJ8" s="45">
        <f t="shared" si="3"/>
        <v>3.2616699730963061</v>
      </c>
    </row>
    <row r="9" spans="1:36" ht="15.75" thickBot="1" x14ac:dyDescent="0.3">
      <c r="A9" s="85"/>
      <c r="C9" s="2"/>
      <c r="D9" s="2"/>
      <c r="E9" s="9"/>
      <c r="F9" s="9"/>
      <c r="G9" s="9"/>
      <c r="H9" s="9"/>
      <c r="I9" s="9"/>
      <c r="J9" s="9"/>
      <c r="K9" s="9"/>
      <c r="L9" s="9"/>
      <c r="M9" s="9"/>
      <c r="N9" s="9"/>
      <c r="O9" s="9"/>
      <c r="P9" s="9"/>
      <c r="Q9" s="9"/>
      <c r="R9" s="9"/>
      <c r="S9" s="9"/>
      <c r="T9" s="9"/>
      <c r="U9" s="9"/>
      <c r="V9" s="9"/>
      <c r="W9" s="9"/>
      <c r="X9" s="9"/>
      <c r="Y9" s="9"/>
      <c r="AJ9" s="47"/>
    </row>
    <row r="10" spans="1:36" ht="15.75" thickBot="1" x14ac:dyDescent="0.3">
      <c r="A10" s="86"/>
      <c r="B10" s="11" t="s">
        <v>33</v>
      </c>
      <c r="C10" s="12" t="s">
        <v>8</v>
      </c>
      <c r="D10" s="12"/>
      <c r="E10" s="12"/>
      <c r="F10" s="13"/>
      <c r="G10" s="13"/>
      <c r="H10" s="72">
        <v>500000</v>
      </c>
      <c r="I10" s="12">
        <f t="shared" ref="I10:AJ10" si="4">H10*(1+I8/100)</f>
        <v>530399.35063716304</v>
      </c>
      <c r="J10" s="12">
        <f t="shared" si="4"/>
        <v>562646.94231264805</v>
      </c>
      <c r="K10" s="12">
        <f t="shared" si="4"/>
        <v>596855.14568122756</v>
      </c>
      <c r="L10" s="12">
        <f t="shared" si="4"/>
        <v>620749.06887095864</v>
      </c>
      <c r="M10" s="12">
        <f t="shared" si="4"/>
        <v>645599.53833414963</v>
      </c>
      <c r="N10" s="12">
        <f t="shared" si="4"/>
        <v>671444.84752165014</v>
      </c>
      <c r="O10" s="12">
        <f t="shared" si="4"/>
        <v>698324.82288738398</v>
      </c>
      <c r="P10" s="12">
        <f t="shared" si="4"/>
        <v>726280.88525911618</v>
      </c>
      <c r="Q10" s="12">
        <f t="shared" si="4"/>
        <v>758182.91806550906</v>
      </c>
      <c r="R10" s="12">
        <f t="shared" si="4"/>
        <v>791486.25402862346</v>
      </c>
      <c r="S10" s="12">
        <f t="shared" si="4"/>
        <v>826252.4456692331</v>
      </c>
      <c r="T10" s="12">
        <f t="shared" si="4"/>
        <v>862545.74921486899</v>
      </c>
      <c r="U10" s="12">
        <f t="shared" si="4"/>
        <v>900433.2433606775</v>
      </c>
      <c r="V10" s="12">
        <f t="shared" si="4"/>
        <v>938920.34942243958</v>
      </c>
      <c r="W10" s="12">
        <f t="shared" si="4"/>
        <v>979052.505068867</v>
      </c>
      <c r="X10" s="12">
        <f t="shared" si="4"/>
        <v>1020900.0244496305</v>
      </c>
      <c r="Y10" s="12">
        <f t="shared" si="4"/>
        <v>1064536.2271433484</v>
      </c>
      <c r="Z10" s="49">
        <f t="shared" si="4"/>
        <v>1110037.5666182649</v>
      </c>
      <c r="AA10" s="49">
        <f t="shared" si="4"/>
        <v>1158466.6095044801</v>
      </c>
      <c r="AB10" s="49">
        <f t="shared" si="4"/>
        <v>1209008.5288062391</v>
      </c>
      <c r="AC10" s="49">
        <f t="shared" si="4"/>
        <v>1261755.5057123757</v>
      </c>
      <c r="AD10" s="49">
        <f t="shared" si="4"/>
        <v>1316803.7431195311</v>
      </c>
      <c r="AE10" s="49">
        <f t="shared" si="4"/>
        <v>1374253.6410923942</v>
      </c>
      <c r="AF10" s="49">
        <f t="shared" si="4"/>
        <v>1419077.2594580876</v>
      </c>
      <c r="AG10" s="49">
        <f t="shared" si="4"/>
        <v>1465362.8763248699</v>
      </c>
      <c r="AH10" s="49">
        <f t="shared" si="4"/>
        <v>1513158.1772588587</v>
      </c>
      <c r="AI10" s="49">
        <f t="shared" si="4"/>
        <v>1562512.4031719614</v>
      </c>
      <c r="AJ10" s="50">
        <f t="shared" si="4"/>
        <v>1613476.4010521269</v>
      </c>
    </row>
    <row r="11" spans="1:36" x14ac:dyDescent="0.25">
      <c r="C11" s="2"/>
      <c r="D11" s="2"/>
      <c r="E11" s="14"/>
      <c r="F11" s="9"/>
      <c r="G11" s="9"/>
      <c r="H11" s="9"/>
      <c r="I11" s="9"/>
      <c r="J11" s="9"/>
      <c r="K11" s="9"/>
      <c r="L11" s="9"/>
      <c r="M11" s="9"/>
      <c r="N11" s="9"/>
      <c r="O11" s="9"/>
      <c r="P11" s="9"/>
      <c r="Q11" s="9"/>
      <c r="R11" s="9"/>
      <c r="S11" s="9"/>
      <c r="T11" s="9"/>
      <c r="U11" s="9"/>
      <c r="V11" s="9"/>
      <c r="W11" s="9"/>
      <c r="X11" s="9"/>
      <c r="Y11" s="9"/>
    </row>
    <row r="12" spans="1:36" x14ac:dyDescent="0.25">
      <c r="A12" s="87" t="s">
        <v>9</v>
      </c>
      <c r="B12" s="15" t="s">
        <v>10</v>
      </c>
      <c r="C12" s="21" t="s">
        <v>2</v>
      </c>
      <c r="D12" s="21"/>
      <c r="E12" s="68">
        <v>23.686720023845666</v>
      </c>
      <c r="F12" s="68">
        <v>23.994647384155659</v>
      </c>
      <c r="G12" s="68">
        <v>24.618508216143702</v>
      </c>
      <c r="H12" s="68">
        <v>25.357063462628016</v>
      </c>
      <c r="I12" s="68">
        <v>26.117775366506859</v>
      </c>
      <c r="J12" s="68">
        <v>26.901308627502061</v>
      </c>
      <c r="K12" s="68">
        <v>27.7083478863271</v>
      </c>
      <c r="L12" s="68">
        <v>28.259969863033685</v>
      </c>
      <c r="M12" s="68">
        <v>28.82257361340768</v>
      </c>
      <c r="N12" s="68">
        <v>29.396377764258691</v>
      </c>
      <c r="O12" s="68">
        <v>29.981605294851921</v>
      </c>
      <c r="P12" s="68">
        <v>30.578483623557453</v>
      </c>
      <c r="Q12" s="68">
        <v>31.205237641022194</v>
      </c>
      <c r="R12" s="68">
        <v>31.84483796582003</v>
      </c>
      <c r="S12" s="68">
        <v>32.497547903183147</v>
      </c>
      <c r="T12" s="68">
        <v>33.163636155197757</v>
      </c>
      <c r="U12" s="68">
        <v>33.843376931421083</v>
      </c>
      <c r="V12" s="68">
        <v>34.530074555967701</v>
      </c>
      <c r="W12" s="68">
        <v>35.230705589952557</v>
      </c>
      <c r="X12" s="68">
        <v>35.945552748637255</v>
      </c>
      <c r="Y12" s="68">
        <v>36.67490448370561</v>
      </c>
      <c r="Z12" s="69">
        <v>37.419055099658259</v>
      </c>
      <c r="AA12" s="69">
        <v>38.177223758683525</v>
      </c>
      <c r="AB12" s="69">
        <v>38.950754102123241</v>
      </c>
      <c r="AC12" s="69">
        <v>39.739957381761897</v>
      </c>
      <c r="AD12" s="69">
        <v>40.545151155832556</v>
      </c>
      <c r="AE12" s="69">
        <v>41.366659416795429</v>
      </c>
      <c r="AF12" s="69">
        <v>42.204709334747349</v>
      </c>
      <c r="AG12" s="69">
        <v>43.059737361999879</v>
      </c>
      <c r="AH12" s="69">
        <v>43.932087459204098</v>
      </c>
      <c r="AI12" s="69">
        <v>44.822110555332905</v>
      </c>
      <c r="AJ12" s="70">
        <v>45.730164688852746</v>
      </c>
    </row>
    <row r="13" spans="1:36" x14ac:dyDescent="0.25">
      <c r="A13" s="88"/>
      <c r="B13" s="8" t="s">
        <v>5</v>
      </c>
      <c r="C13" s="2" t="s">
        <v>6</v>
      </c>
      <c r="D13" s="2"/>
      <c r="E13" s="14" t="s">
        <v>7</v>
      </c>
      <c r="F13" s="9">
        <f>(F12-E12)*100/E12</f>
        <v>1.2999999999999963</v>
      </c>
      <c r="G13" s="9">
        <f t="shared" ref="G13:AJ13" si="5">(G12-F12)*100/F12</f>
        <v>2.5999999999999845</v>
      </c>
      <c r="H13" s="9">
        <f t="shared" si="5"/>
        <v>3.0000000000000107</v>
      </c>
      <c r="I13" s="9">
        <f t="shared" si="5"/>
        <v>3.0000000000000084</v>
      </c>
      <c r="J13" s="9">
        <f t="shared" si="5"/>
        <v>2.999999999999988</v>
      </c>
      <c r="K13" s="9">
        <f>(K12-J12)*100/J12</f>
        <v>2.9999999999999161</v>
      </c>
      <c r="L13" s="9">
        <f t="shared" si="5"/>
        <v>1.9908151109174828</v>
      </c>
      <c r="M13" s="9">
        <f t="shared" si="5"/>
        <v>1.990815110917461</v>
      </c>
      <c r="N13" s="9">
        <f t="shared" si="5"/>
        <v>1.9908151109173979</v>
      </c>
      <c r="O13" s="9">
        <f t="shared" si="5"/>
        <v>1.9908151109174168</v>
      </c>
      <c r="P13" s="9">
        <f t="shared" si="5"/>
        <v>1.9908151109174301</v>
      </c>
      <c r="Q13" s="9">
        <f t="shared" si="5"/>
        <v>2.0496569587312492</v>
      </c>
      <c r="R13" s="9">
        <f t="shared" si="5"/>
        <v>2.049656958731255</v>
      </c>
      <c r="S13" s="9">
        <f t="shared" si="5"/>
        <v>2.0496569587312354</v>
      </c>
      <c r="T13" s="9">
        <f t="shared" si="5"/>
        <v>2.0496569587312363</v>
      </c>
      <c r="U13" s="9">
        <f t="shared" si="5"/>
        <v>2.0496569587312581</v>
      </c>
      <c r="V13" s="9">
        <f t="shared" si="5"/>
        <v>2.0290458187376377</v>
      </c>
      <c r="W13" s="9">
        <f t="shared" si="5"/>
        <v>2.0290458187376488</v>
      </c>
      <c r="X13" s="9">
        <f t="shared" si="5"/>
        <v>2.0290458187376337</v>
      </c>
      <c r="Y13" s="9">
        <f t="shared" si="5"/>
        <v>2.0290458187376368</v>
      </c>
      <c r="Z13" s="16">
        <f t="shared" si="5"/>
        <v>2.0290458187376301</v>
      </c>
      <c r="AA13" s="16">
        <f t="shared" si="5"/>
        <v>2.0261566119348378</v>
      </c>
      <c r="AB13" s="16">
        <f t="shared" si="5"/>
        <v>2.0261566119348187</v>
      </c>
      <c r="AC13" s="16">
        <f t="shared" si="5"/>
        <v>2.0261566119348524</v>
      </c>
      <c r="AD13" s="16">
        <f t="shared" si="5"/>
        <v>2.0261566119348475</v>
      </c>
      <c r="AE13" s="16">
        <f t="shared" si="5"/>
        <v>2.0261566119348298</v>
      </c>
      <c r="AF13" s="16">
        <f t="shared" si="5"/>
        <v>2.0259066837088149</v>
      </c>
      <c r="AG13" s="16">
        <f t="shared" si="5"/>
        <v>2.0259066837088273</v>
      </c>
      <c r="AH13" s="16">
        <f t="shared" si="5"/>
        <v>2.0259066837088184</v>
      </c>
      <c r="AI13" s="16">
        <f t="shared" si="5"/>
        <v>2.0259066837087909</v>
      </c>
      <c r="AJ13" s="45">
        <f t="shared" si="5"/>
        <v>2.0259066837088078</v>
      </c>
    </row>
    <row r="14" spans="1:36" ht="15.75" thickBot="1" x14ac:dyDescent="0.3">
      <c r="A14" s="88"/>
      <c r="B14" s="8"/>
      <c r="C14" s="2"/>
      <c r="D14" s="2"/>
      <c r="E14" s="14"/>
      <c r="F14" s="9"/>
      <c r="G14" s="9"/>
      <c r="H14" s="9"/>
      <c r="I14" s="9"/>
      <c r="J14" s="9"/>
      <c r="K14" s="9"/>
      <c r="L14" s="9"/>
      <c r="M14" s="9"/>
      <c r="N14" s="9"/>
      <c r="O14" s="9"/>
      <c r="P14" s="9"/>
      <c r="Q14" s="9"/>
      <c r="R14" s="9"/>
      <c r="S14" s="9"/>
      <c r="T14" s="9"/>
      <c r="U14" s="9"/>
      <c r="V14" s="9"/>
      <c r="W14" s="9"/>
      <c r="X14" s="9"/>
      <c r="Y14" s="9"/>
      <c r="AJ14" s="47"/>
    </row>
    <row r="15" spans="1:36" ht="15.75" thickBot="1" x14ac:dyDescent="0.3">
      <c r="A15" s="89"/>
      <c r="B15" s="11" t="s">
        <v>32</v>
      </c>
      <c r="C15" s="17" t="s">
        <v>8</v>
      </c>
      <c r="D15" s="12"/>
      <c r="E15" s="12"/>
      <c r="F15" s="13"/>
      <c r="G15" s="13"/>
      <c r="H15" s="72">
        <v>300000</v>
      </c>
      <c r="I15" s="12">
        <f t="shared" ref="I15:AJ15" si="6">H15*(1+I13/100)</f>
        <v>309000</v>
      </c>
      <c r="J15" s="12">
        <f t="shared" si="6"/>
        <v>318269.99999999994</v>
      </c>
      <c r="K15" s="12">
        <f t="shared" si="6"/>
        <v>327818.09999999969</v>
      </c>
      <c r="L15" s="12">
        <f t="shared" si="6"/>
        <v>334344.35227112222</v>
      </c>
      <c r="M15" s="12">
        <f t="shared" si="6"/>
        <v>341000.53015863482</v>
      </c>
      <c r="N15" s="12">
        <f t="shared" si="6"/>
        <v>347789.22024134133</v>
      </c>
      <c r="O15" s="12">
        <f t="shared" si="6"/>
        <v>354713.06059204781</v>
      </c>
      <c r="P15" s="12">
        <f t="shared" si="6"/>
        <v>361774.74180271203</v>
      </c>
      <c r="Q15" s="12">
        <f t="shared" si="6"/>
        <v>369189.88297300332</v>
      </c>
      <c r="R15" s="12">
        <f t="shared" si="6"/>
        <v>376757.00910029124</v>
      </c>
      <c r="S15" s="12">
        <f t="shared" si="6"/>
        <v>384479.235354823</v>
      </c>
      <c r="T15" s="12">
        <f t="shared" si="6"/>
        <v>392359.74075714976</v>
      </c>
      <c r="U15" s="12">
        <f t="shared" si="6"/>
        <v>400401.76948683854</v>
      </c>
      <c r="V15" s="12">
        <f t="shared" si="6"/>
        <v>408526.10484876274</v>
      </c>
      <c r="W15" s="12">
        <f t="shared" si="6"/>
        <v>416815.28669764829</v>
      </c>
      <c r="X15" s="12">
        <f t="shared" si="6"/>
        <v>425272.65984424623</v>
      </c>
      <c r="Y15" s="12">
        <f t="shared" si="6"/>
        <v>433901.63696705026</v>
      </c>
      <c r="Z15" s="49">
        <f t="shared" si="6"/>
        <v>442705.69998936437</v>
      </c>
      <c r="AA15" s="49">
        <f t="shared" si="6"/>
        <v>451675.61080111127</v>
      </c>
      <c r="AB15" s="49">
        <f t="shared" si="6"/>
        <v>460827.26605385495</v>
      </c>
      <c r="AC15" s="49">
        <f t="shared" si="6"/>
        <v>470164.34817460377</v>
      </c>
      <c r="AD15" s="49">
        <f t="shared" si="6"/>
        <v>479690.61420210381</v>
      </c>
      <c r="AE15" s="49">
        <f t="shared" si="6"/>
        <v>489409.89729859057</v>
      </c>
      <c r="AF15" s="49">
        <f t="shared" si="6"/>
        <v>499324.88511869515</v>
      </c>
      <c r="AG15" s="49">
        <f t="shared" si="6"/>
        <v>509440.74133973627</v>
      </c>
      <c r="AH15" s="49">
        <f t="shared" si="6"/>
        <v>519761.53536807373</v>
      </c>
      <c r="AI15" s="49">
        <f t="shared" si="6"/>
        <v>530291.419052443</v>
      </c>
      <c r="AJ15" s="50">
        <f t="shared" si="6"/>
        <v>541034.6283541607</v>
      </c>
    </row>
    <row r="16" spans="1:36" ht="15.75" thickBot="1" x14ac:dyDescent="0.3">
      <c r="A16" s="18"/>
      <c r="C16" s="2"/>
      <c r="D16" s="2"/>
      <c r="E16" s="14"/>
      <c r="F16" s="2"/>
      <c r="G16" s="2"/>
      <c r="H16" s="2"/>
      <c r="I16" s="2"/>
      <c r="J16" s="2"/>
      <c r="K16" s="2"/>
      <c r="L16" s="2"/>
      <c r="M16" s="2"/>
      <c r="N16" s="2"/>
      <c r="O16" s="2"/>
      <c r="P16" s="2"/>
      <c r="Q16" s="2"/>
      <c r="R16" s="2"/>
      <c r="S16" s="2"/>
      <c r="T16" s="2"/>
      <c r="U16" s="2"/>
      <c r="V16" s="2"/>
      <c r="W16" s="2"/>
      <c r="X16" s="2"/>
      <c r="Y16" s="2"/>
      <c r="Z16" s="30"/>
      <c r="AA16" s="30"/>
    </row>
    <row r="17" spans="1:36" ht="15.75" thickBot="1" x14ac:dyDescent="0.3">
      <c r="A17" s="19"/>
      <c r="B17" s="8" t="s">
        <v>11</v>
      </c>
      <c r="C17" s="2" t="s">
        <v>8</v>
      </c>
      <c r="F17" s="2"/>
      <c r="G17" s="73">
        <v>-5000000</v>
      </c>
      <c r="I17" s="2"/>
      <c r="J17" s="2"/>
      <c r="K17" s="2"/>
      <c r="L17" s="2"/>
      <c r="M17" s="2"/>
      <c r="N17" s="2"/>
      <c r="O17" s="2"/>
      <c r="P17" s="2"/>
      <c r="Q17" s="2"/>
      <c r="R17" s="2"/>
      <c r="S17" s="2"/>
      <c r="T17" s="2"/>
      <c r="U17" s="2"/>
      <c r="V17" s="2"/>
      <c r="W17" s="2"/>
      <c r="X17" s="2"/>
      <c r="Y17" s="2"/>
    </row>
    <row r="18" spans="1:36" ht="15.75" thickBot="1" x14ac:dyDescent="0.3">
      <c r="A18" s="19"/>
      <c r="B18" s="8" t="s">
        <v>12</v>
      </c>
      <c r="C18" s="2" t="s">
        <v>8</v>
      </c>
      <c r="D18" s="2"/>
      <c r="E18" s="81"/>
      <c r="F18" s="2"/>
      <c r="G18" s="72">
        <v>0</v>
      </c>
      <c r="H18" s="2"/>
      <c r="I18" s="2"/>
      <c r="J18" s="2"/>
      <c r="K18" s="2"/>
      <c r="L18" s="2"/>
      <c r="M18" s="2"/>
      <c r="N18" s="2"/>
      <c r="O18" s="2"/>
      <c r="P18" s="2"/>
      <c r="Q18" s="2"/>
      <c r="R18" s="2"/>
      <c r="S18" s="2"/>
      <c r="T18" s="2"/>
      <c r="U18" s="2"/>
      <c r="V18" s="2"/>
      <c r="W18" s="2"/>
      <c r="X18" s="2"/>
      <c r="Y18" s="2"/>
    </row>
    <row r="19" spans="1:36" x14ac:dyDescent="0.25">
      <c r="A19" s="19"/>
      <c r="B19" s="8"/>
      <c r="C19" s="2"/>
      <c r="D19" s="2"/>
      <c r="E19" s="80"/>
      <c r="F19" s="2"/>
      <c r="G19" s="2"/>
      <c r="H19" s="2"/>
      <c r="I19" s="2"/>
      <c r="J19" s="2"/>
      <c r="K19" s="2"/>
      <c r="L19" s="2"/>
      <c r="M19" s="2"/>
      <c r="N19" s="2"/>
      <c r="O19" s="2"/>
      <c r="P19" s="2"/>
      <c r="Q19" s="2"/>
      <c r="R19" s="2"/>
      <c r="S19" s="2"/>
      <c r="T19" s="2"/>
      <c r="U19" s="2"/>
      <c r="V19" s="2"/>
      <c r="W19" s="2"/>
      <c r="X19" s="2"/>
      <c r="Y19" s="2"/>
    </row>
    <row r="20" spans="1:36" x14ac:dyDescent="0.25">
      <c r="A20" s="19"/>
      <c r="B20" s="20"/>
      <c r="C20" s="3"/>
      <c r="D20" s="3"/>
      <c r="E20" s="71"/>
      <c r="F20" s="3"/>
      <c r="G20" s="53">
        <f>G17+G18</f>
        <v>-5000000</v>
      </c>
      <c r="H20" s="3"/>
      <c r="I20" s="3"/>
      <c r="J20" s="3"/>
      <c r="K20" s="3"/>
      <c r="L20" s="3"/>
      <c r="M20" s="3"/>
      <c r="N20" s="3"/>
      <c r="O20" s="3"/>
      <c r="P20" s="3"/>
      <c r="Q20" s="3"/>
      <c r="R20" s="3"/>
      <c r="S20" s="3"/>
      <c r="T20" s="3"/>
      <c r="U20" s="3"/>
      <c r="V20" s="3"/>
      <c r="W20" s="3"/>
      <c r="X20" s="3"/>
      <c r="Y20" s="3"/>
      <c r="Z20" s="54"/>
      <c r="AA20" s="54"/>
      <c r="AB20" s="54"/>
      <c r="AC20" s="54"/>
      <c r="AD20" s="54"/>
      <c r="AE20" s="54"/>
      <c r="AF20" s="54"/>
      <c r="AG20" s="54"/>
      <c r="AH20" s="54"/>
      <c r="AI20" s="54"/>
      <c r="AJ20" s="54"/>
    </row>
    <row r="21" spans="1:36" x14ac:dyDescent="0.25">
      <c r="A21" s="19"/>
      <c r="B21" s="20" t="s">
        <v>13</v>
      </c>
      <c r="C21" s="3" t="s">
        <v>8</v>
      </c>
      <c r="D21" s="3"/>
      <c r="E21" s="55"/>
      <c r="F21" s="56"/>
      <c r="G21" s="56"/>
      <c r="H21" s="56">
        <f>H10-H15</f>
        <v>200000</v>
      </c>
      <c r="I21" s="56">
        <f>I10-I15</f>
        <v>221399.35063716304</v>
      </c>
      <c r="J21" s="56">
        <f>J10-J15</f>
        <v>244376.94231264811</v>
      </c>
      <c r="K21" s="56">
        <f>K10-K15</f>
        <v>269037.04568122787</v>
      </c>
      <c r="L21" s="56">
        <f t="shared" ref="L21:AJ21" si="7">L10-L15</f>
        <v>286404.71659983642</v>
      </c>
      <c r="M21" s="56">
        <f t="shared" si="7"/>
        <v>304599.00817551481</v>
      </c>
      <c r="N21" s="56">
        <f t="shared" si="7"/>
        <v>323655.62728030881</v>
      </c>
      <c r="O21" s="56">
        <f t="shared" si="7"/>
        <v>343611.76229533617</v>
      </c>
      <c r="P21" s="56">
        <f t="shared" si="7"/>
        <v>364506.14345640416</v>
      </c>
      <c r="Q21" s="56">
        <f t="shared" si="7"/>
        <v>388993.03509250574</v>
      </c>
      <c r="R21" s="56">
        <f t="shared" si="7"/>
        <v>414729.24492833222</v>
      </c>
      <c r="S21" s="56">
        <f t="shared" si="7"/>
        <v>441773.2103144101</v>
      </c>
      <c r="T21" s="56">
        <f t="shared" si="7"/>
        <v>470186.00845771923</v>
      </c>
      <c r="U21" s="56">
        <f t="shared" si="7"/>
        <v>500031.47387383896</v>
      </c>
      <c r="V21" s="56">
        <f t="shared" si="7"/>
        <v>530394.24457367684</v>
      </c>
      <c r="W21" s="56">
        <f t="shared" si="7"/>
        <v>562237.21837121877</v>
      </c>
      <c r="X21" s="56">
        <f t="shared" si="7"/>
        <v>595627.3646053843</v>
      </c>
      <c r="Y21" s="56">
        <f t="shared" si="7"/>
        <v>630634.59017629817</v>
      </c>
      <c r="Z21" s="57">
        <f t="shared" si="7"/>
        <v>667331.86662890052</v>
      </c>
      <c r="AA21" s="57">
        <f t="shared" si="7"/>
        <v>706790.99870336894</v>
      </c>
      <c r="AB21" s="57">
        <f t="shared" si="7"/>
        <v>748181.26275238418</v>
      </c>
      <c r="AC21" s="57">
        <f t="shared" si="7"/>
        <v>791591.15753777197</v>
      </c>
      <c r="AD21" s="57">
        <f t="shared" si="7"/>
        <v>837113.12891742727</v>
      </c>
      <c r="AE21" s="57">
        <f t="shared" si="7"/>
        <v>884843.74379380373</v>
      </c>
      <c r="AF21" s="57">
        <f t="shared" si="7"/>
        <v>919752.37433939241</v>
      </c>
      <c r="AG21" s="57">
        <f t="shared" si="7"/>
        <v>955922.13498513366</v>
      </c>
      <c r="AH21" s="57">
        <f t="shared" si="7"/>
        <v>993396.64189078496</v>
      </c>
      <c r="AI21" s="57">
        <f t="shared" si="7"/>
        <v>1032220.9841195184</v>
      </c>
      <c r="AJ21" s="57">
        <f t="shared" si="7"/>
        <v>1072441.7726979661</v>
      </c>
    </row>
    <row r="22" spans="1:36" x14ac:dyDescent="0.25">
      <c r="A22" s="19"/>
      <c r="B22" s="22"/>
      <c r="C22" s="54"/>
      <c r="D22" s="54"/>
      <c r="E22" s="57"/>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row>
    <row r="23" spans="1:36" x14ac:dyDescent="0.25">
      <c r="A23" s="19"/>
      <c r="B23" s="20" t="s">
        <v>14</v>
      </c>
      <c r="C23" s="3" t="s">
        <v>8</v>
      </c>
      <c r="D23" s="3"/>
      <c r="E23" s="53"/>
      <c r="F23" s="53"/>
      <c r="G23" s="53">
        <f>G20</f>
        <v>-5000000</v>
      </c>
      <c r="H23" s="53">
        <f>G23+H21</f>
        <v>-4800000</v>
      </c>
      <c r="I23" s="53">
        <f>H23+I21</f>
        <v>-4578600.649362837</v>
      </c>
      <c r="J23" s="53">
        <f>I23+J21</f>
        <v>-4334223.7070501884</v>
      </c>
      <c r="K23" s="53">
        <f t="shared" ref="K23:AJ23" si="8">J23+K21</f>
        <v>-4065186.6613689605</v>
      </c>
      <c r="L23" s="53">
        <f t="shared" si="8"/>
        <v>-3778781.944769124</v>
      </c>
      <c r="M23" s="53">
        <f t="shared" si="8"/>
        <v>-3474182.9365936094</v>
      </c>
      <c r="N23" s="53">
        <f t="shared" si="8"/>
        <v>-3150527.3093133005</v>
      </c>
      <c r="O23" s="53">
        <f t="shared" si="8"/>
        <v>-2806915.5470179645</v>
      </c>
      <c r="P23" s="53">
        <f t="shared" si="8"/>
        <v>-2442409.4035615604</v>
      </c>
      <c r="Q23" s="53">
        <f t="shared" si="8"/>
        <v>-2053416.3684690548</v>
      </c>
      <c r="R23" s="53">
        <f t="shared" si="8"/>
        <v>-1638687.1235407225</v>
      </c>
      <c r="S23" s="53">
        <f t="shared" si="8"/>
        <v>-1196913.9132263125</v>
      </c>
      <c r="T23" s="53">
        <f t="shared" si="8"/>
        <v>-726727.90476859326</v>
      </c>
      <c r="U23" s="53">
        <f t="shared" si="8"/>
        <v>-226696.4308947543</v>
      </c>
      <c r="V23" s="53">
        <f t="shared" si="8"/>
        <v>303697.81367892254</v>
      </c>
      <c r="W23" s="53">
        <f t="shared" si="8"/>
        <v>865935.03205014137</v>
      </c>
      <c r="X23" s="53">
        <f t="shared" si="8"/>
        <v>1461562.3966555255</v>
      </c>
      <c r="Y23" s="53">
        <f t="shared" si="8"/>
        <v>2092196.9868318238</v>
      </c>
      <c r="Z23" s="57">
        <f t="shared" si="8"/>
        <v>2759528.8534607245</v>
      </c>
      <c r="AA23" s="57">
        <f t="shared" si="8"/>
        <v>3466319.8521640934</v>
      </c>
      <c r="AB23" s="57">
        <f t="shared" si="8"/>
        <v>4214501.1149164774</v>
      </c>
      <c r="AC23" s="57">
        <f t="shared" si="8"/>
        <v>5006092.2724542497</v>
      </c>
      <c r="AD23" s="57">
        <f t="shared" si="8"/>
        <v>5843205.4013716765</v>
      </c>
      <c r="AE23" s="57">
        <f t="shared" si="8"/>
        <v>6728049.1451654807</v>
      </c>
      <c r="AF23" s="57">
        <f t="shared" si="8"/>
        <v>7647801.5195048731</v>
      </c>
      <c r="AG23" s="57">
        <f t="shared" si="8"/>
        <v>8603723.6544900071</v>
      </c>
      <c r="AH23" s="57">
        <f t="shared" si="8"/>
        <v>9597120.2963807918</v>
      </c>
      <c r="AI23" s="57">
        <f t="shared" si="8"/>
        <v>10629341.28050031</v>
      </c>
      <c r="AJ23" s="57">
        <f t="shared" si="8"/>
        <v>11701783.053198276</v>
      </c>
    </row>
    <row r="24" spans="1:36" ht="15.75" thickBot="1" x14ac:dyDescent="0.3">
      <c r="A24" s="19"/>
      <c r="E24" s="14"/>
      <c r="F24" s="2"/>
      <c r="G24" s="2"/>
      <c r="H24" s="2"/>
      <c r="I24" s="2"/>
      <c r="J24" s="2"/>
      <c r="K24" s="2"/>
      <c r="L24" s="2"/>
      <c r="M24" s="2"/>
      <c r="N24" s="2"/>
      <c r="O24" s="2"/>
      <c r="P24" s="2"/>
      <c r="Q24" s="2"/>
      <c r="R24" s="2"/>
      <c r="S24" s="2"/>
      <c r="T24" s="2"/>
      <c r="U24" s="2"/>
      <c r="V24" s="2"/>
      <c r="W24" s="2"/>
      <c r="X24" s="2"/>
      <c r="Y24" s="2"/>
    </row>
    <row r="25" spans="1:36" ht="16.5" thickTop="1" thickBot="1" x14ac:dyDescent="0.3">
      <c r="B25" s="23" t="s">
        <v>15</v>
      </c>
      <c r="C25" s="24">
        <f>IF(0&lt;G23,0,(IF(0&lt;H23,1,(IF(0&lt;I23,2,(IF(0&lt;J23,3,(IF(0&lt;K23,4,(IF(0&lt;L23,5,(IF(0&lt;M23,6,(IF(0&lt;N23,7,(IF(0&lt;O23,8,(IF(0&lt;P23,9,(IF(0&lt;Q23,10,(IF(0&lt;R23,11,(IF(0&lt;S23,12,(IF(0&lt;T23,13,(IF(0&lt;U23,14,(IF(0&lt;V23,15,(IF(0&lt;W23,16,(IF(0&lt;X23,17,(IF(0&lt;Y23,18,IF(0&lt;Z23,19,IF(0&lt;AA23,20,"Plus de 20 ans")))))))))))))))))))))))))))))))))))))))</f>
        <v>15</v>
      </c>
      <c r="D25" s="25"/>
    </row>
    <row r="26" spans="1:36" ht="15.75" thickTop="1" x14ac:dyDescent="0.25">
      <c r="B26" s="26"/>
      <c r="C26" s="26"/>
    </row>
    <row r="27" spans="1:36" x14ac:dyDescent="0.25">
      <c r="B27" s="58" t="s">
        <v>16</v>
      </c>
      <c r="C27" s="59">
        <f>(-G17-G18)/(H10-H15)</f>
        <v>25</v>
      </c>
    </row>
    <row r="28" spans="1:36" x14ac:dyDescent="0.25">
      <c r="H28" s="27"/>
    </row>
    <row r="29" spans="1:36" x14ac:dyDescent="0.25">
      <c r="E29" s="7"/>
      <c r="F29" s="7"/>
      <c r="G29" s="7"/>
      <c r="H29" s="7"/>
      <c r="I29" s="7"/>
      <c r="J29" s="7"/>
      <c r="K29" s="28"/>
      <c r="L29" s="7"/>
      <c r="M29" s="7"/>
      <c r="N29" s="7"/>
      <c r="O29" s="7"/>
      <c r="P29" s="28"/>
      <c r="Q29" s="7"/>
      <c r="R29" s="7"/>
      <c r="S29" s="7"/>
      <c r="T29" s="7"/>
      <c r="U29" s="28"/>
      <c r="V29" s="7"/>
      <c r="W29" s="7"/>
      <c r="X29" s="7"/>
      <c r="Y29" s="7"/>
      <c r="Z29" s="28"/>
      <c r="AA29" s="7"/>
      <c r="AB29" s="7"/>
      <c r="AC29" s="7"/>
      <c r="AD29" s="7"/>
      <c r="AE29" s="28"/>
      <c r="AF29" s="7"/>
      <c r="AG29" s="7"/>
      <c r="AH29" s="7"/>
      <c r="AI29" s="7"/>
      <c r="AJ29" s="28"/>
    </row>
    <row r="30" spans="1:36" x14ac:dyDescent="0.25">
      <c r="B30" s="29"/>
    </row>
    <row r="32" spans="1:36" x14ac:dyDescent="0.25">
      <c r="F32" s="90"/>
    </row>
    <row r="33" spans="5:36" x14ac:dyDescent="0.25">
      <c r="F33" s="90"/>
    </row>
    <row r="34" spans="5:36" x14ac:dyDescent="0.25">
      <c r="F34" s="90"/>
    </row>
    <row r="35" spans="5:36" x14ac:dyDescent="0.25">
      <c r="H35" s="27"/>
    </row>
    <row r="36" spans="5:36" x14ac:dyDescent="0.25">
      <c r="E36" s="7"/>
      <c r="F36" s="7"/>
      <c r="G36" s="7"/>
      <c r="H36" s="7"/>
      <c r="I36" s="7"/>
      <c r="J36" s="7"/>
      <c r="K36" s="28"/>
      <c r="L36" s="7"/>
      <c r="M36" s="7"/>
      <c r="N36" s="7"/>
      <c r="O36" s="7"/>
      <c r="P36" s="28"/>
      <c r="Q36" s="7"/>
      <c r="R36" s="7"/>
      <c r="S36" s="7"/>
      <c r="T36" s="7"/>
      <c r="U36" s="28"/>
      <c r="V36" s="7"/>
      <c r="W36" s="7"/>
      <c r="X36" s="7"/>
      <c r="Y36" s="7"/>
      <c r="Z36" s="28"/>
      <c r="AA36" s="7"/>
      <c r="AB36" s="7"/>
      <c r="AC36" s="7"/>
      <c r="AD36" s="7"/>
      <c r="AE36" s="28"/>
      <c r="AF36" s="7"/>
      <c r="AG36" s="7"/>
      <c r="AH36" s="7"/>
      <c r="AI36" s="7"/>
      <c r="AJ36" s="28"/>
    </row>
    <row r="38" spans="5:36" ht="14.45" customHeight="1" x14ac:dyDescent="0.25"/>
    <row r="71" ht="14.45" customHeight="1" x14ac:dyDescent="0.25"/>
    <row r="78" ht="14.45" customHeight="1" x14ac:dyDescent="0.25"/>
  </sheetData>
  <sheetProtection algorithmName="SHA-512" hashValue="1M4yKF2oozkpRKxm7aHV80KpwKVcAOmaFIk3O86JlbvqYuXUZ7tIjHVTDFKr+ZUEMYdLhc/JyfvCN2zgWihRgw==" saltValue="1aGavoHi/PGnuOIVprf2YQ==" spinCount="100000" sheet="1" objects="1" scenarios="1"/>
  <mergeCells count="3">
    <mergeCell ref="A5:A10"/>
    <mergeCell ref="A12:A15"/>
    <mergeCell ref="F32:F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E5A5C-8E94-4A84-B78A-127ED506C71E}">
  <sheetPr>
    <tabColor theme="5" tint="-0.249977111117893"/>
  </sheetPr>
  <dimension ref="A1:AJ67"/>
  <sheetViews>
    <sheetView tabSelected="1" topLeftCell="A4" zoomScaleNormal="100" workbookViewId="0">
      <selection activeCell="N1" sqref="N1"/>
    </sheetView>
  </sheetViews>
  <sheetFormatPr baseColWidth="10" defaultColWidth="11.42578125" defaultRowHeight="15" x14ac:dyDescent="0.25"/>
  <cols>
    <col min="1" max="1" width="4.7109375" customWidth="1"/>
    <col min="2" max="2" width="38.5703125" customWidth="1"/>
    <col min="3" max="4" width="14.140625" customWidth="1"/>
    <col min="5" max="5" width="11.5703125" customWidth="1"/>
    <col min="6" max="7" width="10" bestFit="1" customWidth="1"/>
    <col min="8" max="12" width="11" bestFit="1" customWidth="1"/>
    <col min="13" max="13" width="11.5703125" customWidth="1"/>
    <col min="14" max="15" width="11" bestFit="1" customWidth="1"/>
    <col min="16" max="19" width="10" bestFit="1" customWidth="1"/>
    <col min="20" max="20" width="10.5703125" customWidth="1"/>
    <col min="21" max="21" width="10.28515625" bestFit="1" customWidth="1"/>
    <col min="22" max="24" width="9.42578125" bestFit="1" customWidth="1"/>
    <col min="25" max="25" width="10.28515625" bestFit="1" customWidth="1"/>
    <col min="26" max="36" width="11.5703125" bestFit="1" customWidth="1"/>
  </cols>
  <sheetData>
    <row r="1" spans="1:36" ht="84.75" customHeight="1" x14ac:dyDescent="0.25"/>
    <row r="2" spans="1:36" ht="26.1" customHeight="1" x14ac:dyDescent="0.25">
      <c r="B2" s="1" t="s">
        <v>0</v>
      </c>
      <c r="C2" s="76" t="s">
        <v>24</v>
      </c>
      <c r="D2" s="77"/>
      <c r="E2" s="77"/>
      <c r="F2" s="77"/>
      <c r="G2" s="77"/>
      <c r="H2" s="77"/>
      <c r="I2" s="77"/>
      <c r="J2" s="77"/>
      <c r="K2" s="77"/>
      <c r="L2" s="77"/>
      <c r="M2" s="78"/>
      <c r="N2" s="78"/>
      <c r="O2" s="78"/>
      <c r="P2" s="78"/>
      <c r="Q2" s="78"/>
      <c r="R2" s="2"/>
      <c r="S2" s="2"/>
      <c r="T2" s="2"/>
      <c r="U2" s="2"/>
      <c r="V2" s="2"/>
      <c r="W2" s="2"/>
      <c r="X2" s="2"/>
      <c r="Y2" s="2"/>
    </row>
    <row r="3" spans="1:36" x14ac:dyDescent="0.25">
      <c r="E3" s="2"/>
      <c r="F3" s="2"/>
      <c r="G3" s="2">
        <v>0</v>
      </c>
      <c r="H3" s="2">
        <f t="shared" ref="H3:AJ3" si="0">1+G3</f>
        <v>1</v>
      </c>
      <c r="I3" s="2">
        <f t="shared" si="0"/>
        <v>2</v>
      </c>
      <c r="J3" s="2">
        <f t="shared" si="0"/>
        <v>3</v>
      </c>
      <c r="K3" s="2">
        <f t="shared" si="0"/>
        <v>4</v>
      </c>
      <c r="L3" s="2">
        <f t="shared" si="0"/>
        <v>5</v>
      </c>
      <c r="M3" s="2">
        <f t="shared" si="0"/>
        <v>6</v>
      </c>
      <c r="N3" s="2">
        <f t="shared" si="0"/>
        <v>7</v>
      </c>
      <c r="O3" s="2">
        <f t="shared" si="0"/>
        <v>8</v>
      </c>
      <c r="P3" s="2">
        <f t="shared" si="0"/>
        <v>9</v>
      </c>
      <c r="Q3" s="2">
        <f t="shared" si="0"/>
        <v>10</v>
      </c>
      <c r="R3" s="2">
        <f t="shared" si="0"/>
        <v>11</v>
      </c>
      <c r="S3" s="2">
        <f t="shared" si="0"/>
        <v>12</v>
      </c>
      <c r="T3" s="2">
        <f t="shared" si="0"/>
        <v>13</v>
      </c>
      <c r="U3" s="2">
        <f t="shared" si="0"/>
        <v>14</v>
      </c>
      <c r="V3" s="2">
        <f t="shared" si="0"/>
        <v>15</v>
      </c>
      <c r="W3" s="2">
        <f t="shared" si="0"/>
        <v>16</v>
      </c>
      <c r="X3" s="2">
        <f t="shared" si="0"/>
        <v>17</v>
      </c>
      <c r="Y3" s="2">
        <f t="shared" si="0"/>
        <v>18</v>
      </c>
      <c r="Z3" s="2">
        <f t="shared" si="0"/>
        <v>19</v>
      </c>
      <c r="AA3" s="2">
        <f t="shared" si="0"/>
        <v>20</v>
      </c>
      <c r="AB3" s="2">
        <f t="shared" si="0"/>
        <v>21</v>
      </c>
      <c r="AC3" s="2">
        <f t="shared" si="0"/>
        <v>22</v>
      </c>
      <c r="AD3" s="2">
        <f t="shared" si="0"/>
        <v>23</v>
      </c>
      <c r="AE3" s="2">
        <f t="shared" si="0"/>
        <v>24</v>
      </c>
      <c r="AF3" s="2">
        <f t="shared" si="0"/>
        <v>25</v>
      </c>
      <c r="AG3" s="2">
        <f t="shared" si="0"/>
        <v>26</v>
      </c>
      <c r="AH3" s="2">
        <f t="shared" si="0"/>
        <v>27</v>
      </c>
      <c r="AI3" s="2">
        <f t="shared" si="0"/>
        <v>28</v>
      </c>
      <c r="AJ3" s="2">
        <f t="shared" si="0"/>
        <v>29</v>
      </c>
    </row>
    <row r="4" spans="1:36" x14ac:dyDescent="0.25">
      <c r="B4" s="31"/>
      <c r="C4" s="2"/>
      <c r="D4" s="2"/>
      <c r="E4" s="60">
        <v>2020</v>
      </c>
      <c r="F4" s="60">
        <v>2021</v>
      </c>
      <c r="G4" s="60">
        <f t="shared" ref="G4:AJ4" si="1">F4+1</f>
        <v>2022</v>
      </c>
      <c r="H4" s="60">
        <f t="shared" si="1"/>
        <v>2023</v>
      </c>
      <c r="I4" s="60">
        <f t="shared" si="1"/>
        <v>2024</v>
      </c>
      <c r="J4" s="60">
        <f t="shared" si="1"/>
        <v>2025</v>
      </c>
      <c r="K4" s="60">
        <f t="shared" si="1"/>
        <v>2026</v>
      </c>
      <c r="L4" s="60">
        <f t="shared" si="1"/>
        <v>2027</v>
      </c>
      <c r="M4" s="60">
        <f t="shared" si="1"/>
        <v>2028</v>
      </c>
      <c r="N4" s="60">
        <f t="shared" si="1"/>
        <v>2029</v>
      </c>
      <c r="O4" s="60">
        <f t="shared" si="1"/>
        <v>2030</v>
      </c>
      <c r="P4" s="60">
        <f t="shared" si="1"/>
        <v>2031</v>
      </c>
      <c r="Q4" s="60">
        <f t="shared" si="1"/>
        <v>2032</v>
      </c>
      <c r="R4" s="60">
        <f t="shared" si="1"/>
        <v>2033</v>
      </c>
      <c r="S4" s="60">
        <f t="shared" si="1"/>
        <v>2034</v>
      </c>
      <c r="T4" s="60">
        <f t="shared" si="1"/>
        <v>2035</v>
      </c>
      <c r="U4" s="60">
        <f t="shared" si="1"/>
        <v>2036</v>
      </c>
      <c r="V4" s="60">
        <f t="shared" si="1"/>
        <v>2037</v>
      </c>
      <c r="W4" s="60">
        <f t="shared" si="1"/>
        <v>2038</v>
      </c>
      <c r="X4" s="60">
        <f t="shared" si="1"/>
        <v>2039</v>
      </c>
      <c r="Y4" s="60">
        <f t="shared" si="1"/>
        <v>2040</v>
      </c>
      <c r="Z4" s="60">
        <f t="shared" si="1"/>
        <v>2041</v>
      </c>
      <c r="AA4" s="60">
        <f t="shared" si="1"/>
        <v>2042</v>
      </c>
      <c r="AB4" s="60">
        <f t="shared" si="1"/>
        <v>2043</v>
      </c>
      <c r="AC4" s="60">
        <f t="shared" si="1"/>
        <v>2044</v>
      </c>
      <c r="AD4" s="60">
        <f t="shared" si="1"/>
        <v>2045</v>
      </c>
      <c r="AE4" s="60">
        <f t="shared" si="1"/>
        <v>2046</v>
      </c>
      <c r="AF4" s="60">
        <f t="shared" si="1"/>
        <v>2047</v>
      </c>
      <c r="AG4" s="60">
        <f t="shared" si="1"/>
        <v>2048</v>
      </c>
      <c r="AH4" s="60">
        <f t="shared" si="1"/>
        <v>2049</v>
      </c>
      <c r="AI4" s="60">
        <f t="shared" si="1"/>
        <v>2050</v>
      </c>
      <c r="AJ4" s="60">
        <f t="shared" si="1"/>
        <v>2051</v>
      </c>
    </row>
    <row r="5" spans="1:36" ht="14.45" customHeight="1" x14ac:dyDescent="0.25">
      <c r="A5" s="84" t="s">
        <v>17</v>
      </c>
      <c r="B5" s="32" t="s">
        <v>18</v>
      </c>
      <c r="C5" s="21" t="s">
        <v>2</v>
      </c>
      <c r="D5" s="21"/>
      <c r="E5" s="33">
        <f t="shared" ref="E5:AJ5" si="2">E7-E6</f>
        <v>17.515924112324559</v>
      </c>
      <c r="F5" s="33">
        <f t="shared" si="2"/>
        <v>18.677908723195848</v>
      </c>
      <c r="G5" s="33">
        <f t="shared" si="2"/>
        <v>18.532671410154922</v>
      </c>
      <c r="H5" s="33">
        <f t="shared" si="2"/>
        <v>18.948992319429262</v>
      </c>
      <c r="I5" s="33">
        <f t="shared" si="2"/>
        <v>19.399748872957169</v>
      </c>
      <c r="J5" s="33">
        <f t="shared" si="2"/>
        <v>19.859161602766122</v>
      </c>
      <c r="K5" s="33">
        <f t="shared" si="2"/>
        <v>20.321979705259039</v>
      </c>
      <c r="L5" s="33">
        <f t="shared" si="2"/>
        <v>20.854029052121803</v>
      </c>
      <c r="M5" s="33">
        <f t="shared" si="2"/>
        <v>21.390358665121514</v>
      </c>
      <c r="N5" s="33">
        <f t="shared" si="2"/>
        <v>21.933312450292146</v>
      </c>
      <c r="O5" s="33">
        <f t="shared" si="2"/>
        <v>22.481922444703518</v>
      </c>
      <c r="P5" s="33">
        <f t="shared" si="2"/>
        <v>23.035487872441951</v>
      </c>
      <c r="Q5" s="33">
        <f t="shared" si="2"/>
        <v>23.741419358911678</v>
      </c>
      <c r="R5" s="33">
        <f t="shared" si="2"/>
        <v>24.460000096107269</v>
      </c>
      <c r="S5" s="33">
        <f t="shared" si="2"/>
        <v>25.193660923107068</v>
      </c>
      <c r="T5" s="33">
        <f t="shared" si="2"/>
        <v>25.942942681898334</v>
      </c>
      <c r="U5" s="33">
        <f t="shared" si="2"/>
        <v>26.705724874955745</v>
      </c>
      <c r="V5" s="33">
        <f t="shared" si="2"/>
        <v>27.298255474997195</v>
      </c>
      <c r="W5" s="33">
        <f t="shared" si="2"/>
        <v>27.890294307410947</v>
      </c>
      <c r="X5" s="33">
        <f t="shared" si="2"/>
        <v>28.4804180474903</v>
      </c>
      <c r="Y5" s="33">
        <f t="shared" si="2"/>
        <v>29.067054767004151</v>
      </c>
      <c r="Z5" s="34">
        <f t="shared" si="2"/>
        <v>29.648401131459956</v>
      </c>
      <c r="AA5" s="34">
        <f t="shared" si="2"/>
        <v>30.309623099543117</v>
      </c>
      <c r="AB5" s="34">
        <f t="shared" si="2"/>
        <v>30.967366841984369</v>
      </c>
      <c r="AC5" s="34">
        <f t="shared" si="2"/>
        <v>31.619615140224941</v>
      </c>
      <c r="AD5" s="34">
        <f t="shared" si="2"/>
        <v>32.264151659784176</v>
      </c>
      <c r="AE5" s="34">
        <f t="shared" si="2"/>
        <v>32.898535841400872</v>
      </c>
      <c r="AF5" s="34">
        <f t="shared" si="2"/>
        <v>33.12043199476247</v>
      </c>
      <c r="AG5" s="34">
        <f t="shared" si="2"/>
        <v>33.450118643007201</v>
      </c>
      <c r="AH5" s="34">
        <f t="shared" si="2"/>
        <v>34.435128041978018</v>
      </c>
      <c r="AI5" s="34">
        <f t="shared" si="2"/>
        <v>35.448220454524872</v>
      </c>
      <c r="AJ5" s="35">
        <f t="shared" si="2"/>
        <v>36.490119375930945</v>
      </c>
    </row>
    <row r="6" spans="1:36" x14ac:dyDescent="0.25">
      <c r="A6" s="85"/>
      <c r="B6" s="36" t="s">
        <v>3</v>
      </c>
      <c r="C6" s="2" t="s">
        <v>2</v>
      </c>
      <c r="D6" s="2"/>
      <c r="E6" s="37">
        <v>1.6207044041237111</v>
      </c>
      <c r="F6" s="37">
        <v>1.9603687278350515</v>
      </c>
      <c r="G6" s="37">
        <v>2.7319123226804125</v>
      </c>
      <c r="H6" s="37">
        <v>2.9609041050021112</v>
      </c>
      <c r="I6" s="37">
        <v>3.1750434371344607</v>
      </c>
      <c r="J6" s="37">
        <v>3.4007040748963919</v>
      </c>
      <c r="K6" s="37">
        <v>3.6437491444832317</v>
      </c>
      <c r="L6" s="37">
        <v>3.8986740679468879</v>
      </c>
      <c r="M6" s="37">
        <v>4.1751609813568153</v>
      </c>
      <c r="N6" s="37">
        <v>4.4717145733849115</v>
      </c>
      <c r="O6" s="37">
        <v>4.7901792673834978</v>
      </c>
      <c r="P6" s="37">
        <v>5.1321610804446465</v>
      </c>
      <c r="Q6" s="37">
        <v>5.4988689845799872</v>
      </c>
      <c r="R6" s="37">
        <v>5.893774329319708</v>
      </c>
      <c r="S6" s="37">
        <v>6.3160017398050998</v>
      </c>
      <c r="T6" s="37">
        <v>6.7666250711918927</v>
      </c>
      <c r="U6" s="37">
        <v>7.2494410066937407</v>
      </c>
      <c r="V6" s="37">
        <v>7.7665917367950605</v>
      </c>
      <c r="W6" s="37">
        <v>8.3204994867322188</v>
      </c>
      <c r="X6" s="37">
        <v>8.913772757966715</v>
      </c>
      <c r="Y6" s="37">
        <v>9.549207387986101</v>
      </c>
      <c r="Z6" s="38">
        <v>10.229870618849331</v>
      </c>
      <c r="AA6" s="38">
        <v>10.959026608999046</v>
      </c>
      <c r="AB6" s="38">
        <v>11.740137119822801</v>
      </c>
      <c r="AC6" s="38">
        <v>12.576909522665634</v>
      </c>
      <c r="AD6" s="38">
        <v>13.47330923290431</v>
      </c>
      <c r="AE6" s="38">
        <v>14.433586873367181</v>
      </c>
      <c r="AF6" s="38">
        <v>15.462304274158303</v>
      </c>
      <c r="AG6" s="38">
        <v>16.416275002572533</v>
      </c>
      <c r="AH6" s="38">
        <v>16.74883988958274</v>
      </c>
      <c r="AI6" s="38">
        <v>17.088134827932286</v>
      </c>
      <c r="AJ6" s="39">
        <v>17.434356156233999</v>
      </c>
    </row>
    <row r="7" spans="1:36" x14ac:dyDescent="0.25">
      <c r="A7" s="85"/>
      <c r="B7" s="36" t="s">
        <v>4</v>
      </c>
      <c r="C7" s="2" t="s">
        <v>2</v>
      </c>
      <c r="D7" s="2"/>
      <c r="E7" s="40">
        <v>19.136628516448269</v>
      </c>
      <c r="F7" s="40">
        <v>20.638277451030898</v>
      </c>
      <c r="G7" s="40">
        <v>21.264583732835334</v>
      </c>
      <c r="H7" s="40">
        <v>21.909896424431373</v>
      </c>
      <c r="I7" s="40">
        <v>22.574792310091627</v>
      </c>
      <c r="J7" s="40">
        <v>23.259865677662514</v>
      </c>
      <c r="K7" s="40">
        <v>23.96572884974227</v>
      </c>
      <c r="L7" s="40">
        <v>24.752703120068691</v>
      </c>
      <c r="M7" s="40">
        <v>25.565519646478329</v>
      </c>
      <c r="N7" s="40">
        <v>26.405027023677057</v>
      </c>
      <c r="O7" s="40">
        <v>27.272101712087014</v>
      </c>
      <c r="P7" s="40">
        <v>28.167648952886598</v>
      </c>
      <c r="Q7" s="40">
        <v>29.240288343491667</v>
      </c>
      <c r="R7" s="40">
        <v>30.353774425426977</v>
      </c>
      <c r="S7" s="40">
        <v>31.509662662912167</v>
      </c>
      <c r="T7" s="40">
        <v>32.709567753090226</v>
      </c>
      <c r="U7" s="40">
        <v>33.955165881649485</v>
      </c>
      <c r="V7" s="40">
        <v>35.064847211792255</v>
      </c>
      <c r="W7" s="40">
        <v>36.210793794143164</v>
      </c>
      <c r="X7" s="40">
        <v>37.394190805457015</v>
      </c>
      <c r="Y7" s="40">
        <v>38.616262154990252</v>
      </c>
      <c r="Z7" s="41">
        <v>39.878271750309288</v>
      </c>
      <c r="AA7" s="41">
        <v>41.268649708542164</v>
      </c>
      <c r="AB7" s="41">
        <v>42.70750396180717</v>
      </c>
      <c r="AC7" s="41">
        <v>44.196524662890575</v>
      </c>
      <c r="AD7" s="41">
        <v>45.737460892688489</v>
      </c>
      <c r="AE7" s="41">
        <v>47.332122714768055</v>
      </c>
      <c r="AF7" s="41">
        <v>48.582736268920776</v>
      </c>
      <c r="AG7" s="41">
        <v>49.866393645579734</v>
      </c>
      <c r="AH7" s="41">
        <v>51.183967931560758</v>
      </c>
      <c r="AI7" s="41">
        <v>52.536355282457158</v>
      </c>
      <c r="AJ7" s="42">
        <v>53.924475532164948</v>
      </c>
    </row>
    <row r="8" spans="1:36" x14ac:dyDescent="0.25">
      <c r="A8" s="85"/>
      <c r="B8" s="43" t="s">
        <v>5</v>
      </c>
      <c r="C8" s="2" t="s">
        <v>6</v>
      </c>
      <c r="D8" s="2"/>
      <c r="E8" s="9" t="s">
        <v>7</v>
      </c>
      <c r="F8" s="9">
        <f t="shared" ref="F8:AJ8" si="3">(F7-E7)*100/E7</f>
        <v>7.846987954497501</v>
      </c>
      <c r="G8" s="9">
        <f t="shared" si="3"/>
        <v>3.0346829249218708</v>
      </c>
      <c r="H8" s="9">
        <f t="shared" si="3"/>
        <v>3.0346829249217393</v>
      </c>
      <c r="I8" s="9">
        <f t="shared" si="3"/>
        <v>3.0346829249217233</v>
      </c>
      <c r="J8" s="9">
        <f t="shared" si="3"/>
        <v>3.0346829249216958</v>
      </c>
      <c r="K8" s="9">
        <f t="shared" si="3"/>
        <v>3.0346829249217357</v>
      </c>
      <c r="L8" s="9">
        <f t="shared" si="3"/>
        <v>3.2837485363391514</v>
      </c>
      <c r="M8" s="9">
        <f t="shared" si="3"/>
        <v>3.2837485363391767</v>
      </c>
      <c r="N8" s="9">
        <f t="shared" si="3"/>
        <v>3.2837485363391443</v>
      </c>
      <c r="O8" s="9">
        <f t="shared" si="3"/>
        <v>3.2837485363391679</v>
      </c>
      <c r="P8" s="9">
        <f t="shared" si="3"/>
        <v>3.2837485363391568</v>
      </c>
      <c r="Q8" s="9">
        <f t="shared" si="3"/>
        <v>3.8080543832365024</v>
      </c>
      <c r="R8" s="9">
        <f t="shared" si="3"/>
        <v>3.8080543832364464</v>
      </c>
      <c r="S8" s="9">
        <f t="shared" si="3"/>
        <v>3.8080543832364935</v>
      </c>
      <c r="T8" s="9">
        <f t="shared" si="3"/>
        <v>3.8080543832364944</v>
      </c>
      <c r="U8" s="9">
        <f t="shared" si="3"/>
        <v>3.8080543832364802</v>
      </c>
      <c r="V8" s="9">
        <f t="shared" si="3"/>
        <v>3.2680780709791182</v>
      </c>
      <c r="W8" s="9">
        <f t="shared" si="3"/>
        <v>3.2680780709791004</v>
      </c>
      <c r="X8" s="9">
        <f t="shared" si="3"/>
        <v>3.2680780709790915</v>
      </c>
      <c r="Y8" s="9">
        <f t="shared" si="3"/>
        <v>3.2680780709791373</v>
      </c>
      <c r="Z8" s="10">
        <f t="shared" si="3"/>
        <v>3.2680780709790951</v>
      </c>
      <c r="AA8" s="10">
        <f t="shared" si="3"/>
        <v>3.4865552021373438</v>
      </c>
      <c r="AB8" s="10">
        <f t="shared" si="3"/>
        <v>3.4865552021373238</v>
      </c>
      <c r="AC8" s="10">
        <f t="shared" si="3"/>
        <v>3.4865552021373545</v>
      </c>
      <c r="AD8" s="10">
        <f t="shared" si="3"/>
        <v>3.4865552021373185</v>
      </c>
      <c r="AE8" s="10">
        <f t="shared" si="3"/>
        <v>3.4865552021373478</v>
      </c>
      <c r="AF8" s="10">
        <f t="shared" si="3"/>
        <v>2.64220888991002</v>
      </c>
      <c r="AG8" s="10">
        <f t="shared" si="3"/>
        <v>2.6422088899100071</v>
      </c>
      <c r="AH8" s="10">
        <f t="shared" si="3"/>
        <v>2.6422088899100022</v>
      </c>
      <c r="AI8" s="10">
        <f t="shared" si="3"/>
        <v>2.6422088899100356</v>
      </c>
      <c r="AJ8" s="45">
        <f t="shared" si="3"/>
        <v>2.6422088899100085</v>
      </c>
    </row>
    <row r="9" spans="1:36" ht="15.75" thickBot="1" x14ac:dyDescent="0.3">
      <c r="A9" s="85"/>
      <c r="B9" s="46"/>
      <c r="C9" s="2"/>
      <c r="D9" s="2"/>
      <c r="E9" s="9"/>
      <c r="F9" s="9"/>
      <c r="G9" s="9"/>
      <c r="H9" s="9"/>
      <c r="I9" s="9"/>
      <c r="J9" s="9"/>
      <c r="K9" s="9"/>
      <c r="L9" s="9"/>
      <c r="M9" s="9"/>
      <c r="N9" s="9"/>
      <c r="O9" s="9"/>
      <c r="P9" s="9"/>
      <c r="Q9" s="9"/>
      <c r="R9" s="9"/>
      <c r="S9" s="9"/>
      <c r="T9" s="9"/>
      <c r="U9" s="9"/>
      <c r="V9" s="9"/>
      <c r="W9" s="9"/>
      <c r="X9" s="9"/>
      <c r="Y9" s="9"/>
      <c r="AJ9" s="47"/>
    </row>
    <row r="10" spans="1:36" ht="15.75" thickBot="1" x14ac:dyDescent="0.3">
      <c r="A10" s="86"/>
      <c r="B10" s="48" t="s">
        <v>30</v>
      </c>
      <c r="C10" s="12" t="s">
        <v>8</v>
      </c>
      <c r="D10" s="12"/>
      <c r="E10" s="12"/>
      <c r="F10" s="13"/>
      <c r="G10" s="13"/>
      <c r="H10" s="72">
        <v>500000</v>
      </c>
      <c r="I10" s="12">
        <f>H10*(1+I8/100)</f>
        <v>515173.41462460865</v>
      </c>
      <c r="J10" s="12">
        <f t="shared" ref="J10:AJ10" si="4">I10*(1+J8/100)</f>
        <v>530807.29427195771</v>
      </c>
      <c r="K10" s="12">
        <f t="shared" si="4"/>
        <v>546915.61259546783</v>
      </c>
      <c r="L10" s="12">
        <f t="shared" si="4"/>
        <v>564874.94601908175</v>
      </c>
      <c r="M10" s="12">
        <f t="shared" si="4"/>
        <v>583424.01879113005</v>
      </c>
      <c r="N10" s="12">
        <f t="shared" si="4"/>
        <v>602582.19646883477</v>
      </c>
      <c r="O10" s="12">
        <f t="shared" si="4"/>
        <v>622369.48052562051</v>
      </c>
      <c r="P10" s="12">
        <f t="shared" si="4"/>
        <v>642806.5292330021</v>
      </c>
      <c r="Q10" s="12">
        <f t="shared" si="4"/>
        <v>667284.95144518989</v>
      </c>
      <c r="R10" s="12">
        <f t="shared" si="4"/>
        <v>692695.52528737555</v>
      </c>
      <c r="S10" s="12">
        <f t="shared" si="4"/>
        <v>719073.74760056462</v>
      </c>
      <c r="T10" s="12">
        <f t="shared" si="4"/>
        <v>746456.46696477092</v>
      </c>
      <c r="U10" s="12">
        <f t="shared" si="4"/>
        <v>774881.93517397507</v>
      </c>
      <c r="V10" s="12">
        <f t="shared" si="4"/>
        <v>800205.68177337432</v>
      </c>
      <c r="W10" s="12">
        <f t="shared" si="4"/>
        <v>826357.02818213881</v>
      </c>
      <c r="X10" s="12">
        <f t="shared" si="4"/>
        <v>853363.0210081538</v>
      </c>
      <c r="Y10" s="12">
        <f t="shared" si="4"/>
        <v>881251.59076356632</v>
      </c>
      <c r="Z10" s="49">
        <f t="shared" si="4"/>
        <v>910051.58075146482</v>
      </c>
      <c r="AA10" s="49">
        <f t="shared" si="4"/>
        <v>941781.03148228815</v>
      </c>
      <c r="AB10" s="49">
        <f t="shared" si="4"/>
        <v>974616.74702817632</v>
      </c>
      <c r="AC10" s="49">
        <f t="shared" si="4"/>
        <v>1008597.2979225891</v>
      </c>
      <c r="AD10" s="49">
        <f t="shared" si="4"/>
        <v>1043762.5994819256</v>
      </c>
      <c r="AE10" s="49">
        <f t="shared" si="4"/>
        <v>1080153.9586921267</v>
      </c>
      <c r="AF10" s="49">
        <f t="shared" si="4"/>
        <v>1108693.8826134051</v>
      </c>
      <c r="AG10" s="49">
        <f t="shared" si="4"/>
        <v>1137987.8909417049</v>
      </c>
      <c r="AH10" s="49">
        <f t="shared" si="4"/>
        <v>1168055.908162266</v>
      </c>
      <c r="AI10" s="49">
        <f t="shared" si="4"/>
        <v>1198918.3852068486</v>
      </c>
      <c r="AJ10" s="50">
        <f t="shared" si="4"/>
        <v>1230596.3133635495</v>
      </c>
    </row>
    <row r="11" spans="1:36" x14ac:dyDescent="0.25">
      <c r="C11" s="2"/>
      <c r="D11" s="2"/>
      <c r="E11" s="14"/>
      <c r="F11" s="9"/>
      <c r="G11" s="9"/>
      <c r="H11" s="9"/>
      <c r="I11" s="9"/>
      <c r="J11" s="9"/>
      <c r="K11" s="9"/>
      <c r="L11" s="9"/>
      <c r="M11" s="9"/>
      <c r="N11" s="9"/>
      <c r="O11" s="9"/>
      <c r="P11" s="9"/>
      <c r="Q11" s="9"/>
      <c r="R11" s="9"/>
      <c r="S11" s="9"/>
      <c r="T11" s="9"/>
      <c r="U11" s="9"/>
      <c r="V11" s="9"/>
      <c r="W11" s="9"/>
      <c r="X11" s="9"/>
      <c r="Y11" s="9"/>
    </row>
    <row r="12" spans="1:36" x14ac:dyDescent="0.25">
      <c r="A12" s="87" t="s">
        <v>9</v>
      </c>
      <c r="B12" s="51" t="s">
        <v>10</v>
      </c>
      <c r="C12" s="21" t="s">
        <v>2</v>
      </c>
      <c r="D12" s="21"/>
      <c r="E12" s="68">
        <v>23.686720023845666</v>
      </c>
      <c r="F12" s="68">
        <v>23.994647384155659</v>
      </c>
      <c r="G12" s="68">
        <v>24.618508216143702</v>
      </c>
      <c r="H12" s="68">
        <v>25.357063462628016</v>
      </c>
      <c r="I12" s="68">
        <v>26.117775366506859</v>
      </c>
      <c r="J12" s="68">
        <v>26.901308627502061</v>
      </c>
      <c r="K12" s="68">
        <v>27.708347886327125</v>
      </c>
      <c r="L12" s="68">
        <v>28.259969863033685</v>
      </c>
      <c r="M12" s="68">
        <v>28.82257361340768</v>
      </c>
      <c r="N12" s="68">
        <v>29.396377764258691</v>
      </c>
      <c r="O12" s="68">
        <v>29.981605294851921</v>
      </c>
      <c r="P12" s="68">
        <v>30.578483623557453</v>
      </c>
      <c r="Q12" s="68">
        <v>31.205237641022194</v>
      </c>
      <c r="R12" s="68">
        <v>31.84483796582003</v>
      </c>
      <c r="S12" s="68">
        <v>32.497547903183147</v>
      </c>
      <c r="T12" s="68">
        <v>33.163636155197757</v>
      </c>
      <c r="U12" s="68">
        <v>33.843376931421083</v>
      </c>
      <c r="V12" s="68">
        <v>34.530074555967701</v>
      </c>
      <c r="W12" s="68">
        <v>35.230705589952557</v>
      </c>
      <c r="X12" s="68">
        <v>35.945552748637255</v>
      </c>
      <c r="Y12" s="68">
        <v>36.67490448370561</v>
      </c>
      <c r="Z12" s="69">
        <v>37.419055099658259</v>
      </c>
      <c r="AA12" s="69">
        <v>38.177223758683525</v>
      </c>
      <c r="AB12" s="69">
        <v>38.950754102123241</v>
      </c>
      <c r="AC12" s="69">
        <v>39.739957381761897</v>
      </c>
      <c r="AD12" s="69">
        <v>40.545151155832556</v>
      </c>
      <c r="AE12" s="69">
        <v>41.366659416795429</v>
      </c>
      <c r="AF12" s="69">
        <v>42.204709334747349</v>
      </c>
      <c r="AG12" s="69">
        <v>43.059737361999879</v>
      </c>
      <c r="AH12" s="69">
        <v>43.932087459204098</v>
      </c>
      <c r="AI12" s="69">
        <v>44.822110555332905</v>
      </c>
      <c r="AJ12" s="70">
        <v>45.730164688852746</v>
      </c>
    </row>
    <row r="13" spans="1:36" x14ac:dyDescent="0.25">
      <c r="A13" s="88"/>
      <c r="B13" s="43" t="s">
        <v>5</v>
      </c>
      <c r="C13" s="2" t="s">
        <v>6</v>
      </c>
      <c r="D13" s="2"/>
      <c r="E13" s="14" t="s">
        <v>7</v>
      </c>
      <c r="F13" s="9">
        <f t="shared" ref="F13:AJ13" si="5">(F12-E12)*100/E12</f>
        <v>1.2999999999999963</v>
      </c>
      <c r="G13" s="9">
        <f t="shared" si="5"/>
        <v>2.5999999999999845</v>
      </c>
      <c r="H13" s="9">
        <f t="shared" si="5"/>
        <v>3.0000000000000107</v>
      </c>
      <c r="I13" s="9">
        <f t="shared" si="5"/>
        <v>3.0000000000000084</v>
      </c>
      <c r="J13" s="9">
        <f t="shared" si="5"/>
        <v>2.999999999999988</v>
      </c>
      <c r="K13" s="9">
        <f t="shared" si="5"/>
        <v>3.0000000000000084</v>
      </c>
      <c r="L13" s="9">
        <f t="shared" si="5"/>
        <v>1.9908151109173913</v>
      </c>
      <c r="M13" s="9">
        <f t="shared" si="5"/>
        <v>1.990815110917461</v>
      </c>
      <c r="N13" s="9">
        <f t="shared" si="5"/>
        <v>1.9908151109173979</v>
      </c>
      <c r="O13" s="9">
        <f t="shared" si="5"/>
        <v>1.9908151109174168</v>
      </c>
      <c r="P13" s="9">
        <f t="shared" si="5"/>
        <v>1.9908151109174301</v>
      </c>
      <c r="Q13" s="9">
        <f t="shared" si="5"/>
        <v>2.0496569587312492</v>
      </c>
      <c r="R13" s="9">
        <f t="shared" si="5"/>
        <v>2.049656958731255</v>
      </c>
      <c r="S13" s="9">
        <f t="shared" si="5"/>
        <v>2.0496569587312354</v>
      </c>
      <c r="T13" s="9">
        <f t="shared" si="5"/>
        <v>2.0496569587312363</v>
      </c>
      <c r="U13" s="9">
        <f t="shared" si="5"/>
        <v>2.0496569587312581</v>
      </c>
      <c r="V13" s="9">
        <f t="shared" si="5"/>
        <v>2.0290458187376377</v>
      </c>
      <c r="W13" s="9">
        <f t="shared" si="5"/>
        <v>2.0290458187376488</v>
      </c>
      <c r="X13" s="9">
        <f t="shared" si="5"/>
        <v>2.0290458187376337</v>
      </c>
      <c r="Y13" s="9">
        <f t="shared" si="5"/>
        <v>2.0290458187376368</v>
      </c>
      <c r="Z13" s="16">
        <f t="shared" si="5"/>
        <v>2.0290458187376301</v>
      </c>
      <c r="AA13" s="16">
        <f t="shared" si="5"/>
        <v>2.0261566119348378</v>
      </c>
      <c r="AB13" s="16">
        <f t="shared" si="5"/>
        <v>2.0261566119348187</v>
      </c>
      <c r="AC13" s="16">
        <f t="shared" si="5"/>
        <v>2.0261566119348524</v>
      </c>
      <c r="AD13" s="16">
        <f t="shared" si="5"/>
        <v>2.0261566119348475</v>
      </c>
      <c r="AE13" s="16">
        <f t="shared" si="5"/>
        <v>2.0261566119348298</v>
      </c>
      <c r="AF13" s="16">
        <f t="shared" si="5"/>
        <v>2.0259066837088149</v>
      </c>
      <c r="AG13" s="16">
        <f t="shared" si="5"/>
        <v>2.0259066837088273</v>
      </c>
      <c r="AH13" s="16">
        <f t="shared" si="5"/>
        <v>2.0259066837088184</v>
      </c>
      <c r="AI13" s="16">
        <f t="shared" si="5"/>
        <v>2.0259066837087909</v>
      </c>
      <c r="AJ13" s="45">
        <f t="shared" si="5"/>
        <v>2.0259066837088078</v>
      </c>
    </row>
    <row r="14" spans="1:36" ht="15.75" thickBot="1" x14ac:dyDescent="0.3">
      <c r="A14" s="88"/>
      <c r="B14" s="43"/>
      <c r="C14" s="2"/>
      <c r="D14" s="2"/>
      <c r="E14" s="14"/>
      <c r="F14" s="9"/>
      <c r="G14" s="9"/>
      <c r="H14" s="9"/>
      <c r="I14" s="9"/>
      <c r="J14" s="9"/>
      <c r="K14" s="9"/>
      <c r="L14" s="9"/>
      <c r="M14" s="9"/>
      <c r="N14" s="9"/>
      <c r="O14" s="9"/>
      <c r="P14" s="9"/>
      <c r="Q14" s="9"/>
      <c r="R14" s="9"/>
      <c r="S14" s="9"/>
      <c r="T14" s="9"/>
      <c r="U14" s="9"/>
      <c r="V14" s="9"/>
      <c r="W14" s="9"/>
      <c r="X14" s="9"/>
      <c r="Y14" s="9"/>
      <c r="AJ14" s="47"/>
    </row>
    <row r="15" spans="1:36" ht="15.75" thickBot="1" x14ac:dyDescent="0.3">
      <c r="A15" s="89"/>
      <c r="B15" s="48" t="s">
        <v>31</v>
      </c>
      <c r="C15" s="17" t="s">
        <v>8</v>
      </c>
      <c r="D15" s="12"/>
      <c r="E15" s="12"/>
      <c r="F15" s="13"/>
      <c r="G15" s="13"/>
      <c r="H15" s="72">
        <v>300000</v>
      </c>
      <c r="I15" s="12">
        <f>H15*(1+I13/100)</f>
        <v>309000</v>
      </c>
      <c r="J15" s="12">
        <f t="shared" ref="J15:AJ15" si="6">I15*(1+J13/100)</f>
        <v>318269.99999999994</v>
      </c>
      <c r="K15" s="12">
        <f t="shared" si="6"/>
        <v>327818.09999999998</v>
      </c>
      <c r="L15" s="12">
        <f t="shared" si="6"/>
        <v>334344.35227112228</v>
      </c>
      <c r="M15" s="12">
        <f t="shared" si="6"/>
        <v>341000.53015863488</v>
      </c>
      <c r="N15" s="12">
        <f t="shared" si="6"/>
        <v>347789.22024134139</v>
      </c>
      <c r="O15" s="12">
        <f t="shared" si="6"/>
        <v>354713.06059204787</v>
      </c>
      <c r="P15" s="12">
        <f t="shared" si="6"/>
        <v>361774.74180271209</v>
      </c>
      <c r="Q15" s="12">
        <f t="shared" si="6"/>
        <v>369189.88297300338</v>
      </c>
      <c r="R15" s="12">
        <f t="shared" si="6"/>
        <v>376757.0091002913</v>
      </c>
      <c r="S15" s="12">
        <f t="shared" si="6"/>
        <v>384479.23535482306</v>
      </c>
      <c r="T15" s="12">
        <f t="shared" si="6"/>
        <v>392359.74075714982</v>
      </c>
      <c r="U15" s="12">
        <f t="shared" si="6"/>
        <v>400401.7694868386</v>
      </c>
      <c r="V15" s="12">
        <f t="shared" si="6"/>
        <v>408526.1048487628</v>
      </c>
      <c r="W15" s="12">
        <f t="shared" si="6"/>
        <v>416815.28669764835</v>
      </c>
      <c r="X15" s="12">
        <f t="shared" si="6"/>
        <v>425272.65984424629</v>
      </c>
      <c r="Y15" s="12">
        <f t="shared" si="6"/>
        <v>433901.63696705032</v>
      </c>
      <c r="Z15" s="49">
        <f t="shared" si="6"/>
        <v>442705.69998936442</v>
      </c>
      <c r="AA15" s="49">
        <f t="shared" si="6"/>
        <v>451675.61080111132</v>
      </c>
      <c r="AB15" s="49">
        <f t="shared" si="6"/>
        <v>460827.26605385501</v>
      </c>
      <c r="AC15" s="49">
        <f t="shared" si="6"/>
        <v>470164.34817460383</v>
      </c>
      <c r="AD15" s="49">
        <f t="shared" si="6"/>
        <v>479690.61420210387</v>
      </c>
      <c r="AE15" s="49">
        <f t="shared" si="6"/>
        <v>489409.89729859063</v>
      </c>
      <c r="AF15" s="49">
        <f t="shared" si="6"/>
        <v>499324.88511869521</v>
      </c>
      <c r="AG15" s="49">
        <f t="shared" si="6"/>
        <v>509440.74133973633</v>
      </c>
      <c r="AH15" s="49">
        <f t="shared" si="6"/>
        <v>519761.53536807379</v>
      </c>
      <c r="AI15" s="49">
        <f t="shared" si="6"/>
        <v>530291.419052443</v>
      </c>
      <c r="AJ15" s="50">
        <f t="shared" si="6"/>
        <v>541034.6283541607</v>
      </c>
    </row>
    <row r="16" spans="1:36" ht="15.75" thickBot="1" x14ac:dyDescent="0.3">
      <c r="A16" s="18"/>
      <c r="C16" s="2"/>
      <c r="D16" s="2"/>
      <c r="E16" s="14"/>
      <c r="F16" s="2"/>
      <c r="G16" s="2"/>
      <c r="H16" s="2"/>
      <c r="I16" s="2"/>
      <c r="J16" s="2"/>
      <c r="K16" s="2"/>
      <c r="L16" s="2"/>
      <c r="M16" s="2"/>
      <c r="N16" s="2"/>
      <c r="O16" s="2"/>
      <c r="P16" s="2"/>
      <c r="Q16" s="2"/>
      <c r="R16" s="2"/>
      <c r="S16" s="2"/>
      <c r="T16" s="2"/>
      <c r="U16" s="2"/>
      <c r="V16" s="2"/>
      <c r="W16" s="2"/>
      <c r="X16" s="2"/>
      <c r="Y16" s="2"/>
      <c r="Z16" s="30"/>
      <c r="AA16" s="30"/>
    </row>
    <row r="17" spans="1:36" ht="15.75" thickBot="1" x14ac:dyDescent="0.3">
      <c r="A17" s="19"/>
      <c r="B17" s="8" t="s">
        <v>11</v>
      </c>
      <c r="C17" s="2" t="s">
        <v>8</v>
      </c>
      <c r="D17" s="2"/>
      <c r="F17" s="2"/>
      <c r="G17" s="73">
        <v>-5000000</v>
      </c>
      <c r="H17" s="2"/>
      <c r="I17" s="2"/>
      <c r="J17" s="2"/>
      <c r="K17" s="2"/>
      <c r="L17" s="2"/>
      <c r="M17" s="2"/>
      <c r="N17" s="2"/>
      <c r="O17" s="2"/>
      <c r="P17" s="2"/>
      <c r="Q17" s="2"/>
      <c r="R17" s="2"/>
      <c r="S17" s="2"/>
      <c r="T17" s="2"/>
      <c r="U17" s="2"/>
      <c r="V17" s="2"/>
      <c r="W17" s="2"/>
      <c r="X17" s="2"/>
      <c r="Y17" s="2"/>
    </row>
    <row r="18" spans="1:36" ht="15.75" thickBot="1" x14ac:dyDescent="0.3">
      <c r="A18" s="19"/>
      <c r="B18" s="8" t="s">
        <v>12</v>
      </c>
      <c r="C18" s="2" t="s">
        <v>8</v>
      </c>
      <c r="D18" s="2"/>
      <c r="E18" s="81"/>
      <c r="F18" s="2"/>
      <c r="G18" s="72">
        <v>0</v>
      </c>
      <c r="H18" s="2"/>
      <c r="I18" s="2"/>
      <c r="J18" s="2"/>
      <c r="K18" s="2"/>
      <c r="L18" s="2"/>
      <c r="M18" s="2"/>
      <c r="N18" s="2"/>
      <c r="O18" s="2"/>
      <c r="P18" s="2"/>
      <c r="Q18" s="2"/>
      <c r="R18" s="2"/>
      <c r="S18" s="2"/>
      <c r="T18" s="2"/>
      <c r="U18" s="2"/>
      <c r="V18" s="2"/>
      <c r="W18" s="2"/>
      <c r="X18" s="2"/>
      <c r="Y18" s="2"/>
    </row>
    <row r="19" spans="1:36" x14ac:dyDescent="0.25">
      <c r="B19" s="8"/>
      <c r="C19" s="2"/>
      <c r="D19" s="2"/>
      <c r="E19" s="80"/>
      <c r="F19" s="2"/>
      <c r="G19" s="2"/>
      <c r="H19" s="2"/>
      <c r="I19" s="2"/>
      <c r="J19" s="2"/>
      <c r="K19" s="2"/>
      <c r="L19" s="2"/>
      <c r="M19" s="2"/>
      <c r="N19" s="2"/>
      <c r="O19" s="2"/>
      <c r="P19" s="2"/>
      <c r="Q19" s="2"/>
      <c r="R19" s="2"/>
      <c r="S19" s="2"/>
      <c r="T19" s="2"/>
      <c r="U19" s="2"/>
      <c r="V19" s="2"/>
      <c r="W19" s="2"/>
      <c r="X19" s="2"/>
      <c r="Y19" s="2"/>
    </row>
    <row r="20" spans="1:36" x14ac:dyDescent="0.25">
      <c r="B20" s="52"/>
      <c r="C20" s="3"/>
      <c r="D20" s="3"/>
      <c r="E20" s="71"/>
      <c r="F20" s="3"/>
      <c r="G20" s="53">
        <f>G17+G18</f>
        <v>-5000000</v>
      </c>
      <c r="H20" s="3"/>
      <c r="I20" s="3"/>
      <c r="J20" s="3"/>
      <c r="K20" s="3"/>
      <c r="L20" s="3"/>
      <c r="M20" s="3"/>
      <c r="N20" s="3"/>
      <c r="O20" s="3"/>
      <c r="P20" s="3"/>
      <c r="Q20" s="3"/>
      <c r="R20" s="3"/>
      <c r="S20" s="3"/>
      <c r="T20" s="3"/>
      <c r="U20" s="3"/>
      <c r="V20" s="3"/>
      <c r="W20" s="3"/>
      <c r="X20" s="3"/>
      <c r="Y20" s="3"/>
      <c r="Z20" s="54"/>
      <c r="AA20" s="54"/>
      <c r="AB20" s="54"/>
      <c r="AC20" s="54"/>
      <c r="AD20" s="54"/>
      <c r="AE20" s="54"/>
      <c r="AF20" s="54"/>
      <c r="AG20" s="54"/>
      <c r="AH20" s="54"/>
      <c r="AI20" s="54"/>
      <c r="AJ20" s="54"/>
    </row>
    <row r="21" spans="1:36" x14ac:dyDescent="0.25">
      <c r="B21" s="52" t="s">
        <v>13</v>
      </c>
      <c r="C21" s="3" t="s">
        <v>8</v>
      </c>
      <c r="D21" s="3"/>
      <c r="E21" s="55"/>
      <c r="F21" s="56"/>
      <c r="G21" s="56"/>
      <c r="H21" s="56">
        <f>H10-H15</f>
        <v>200000</v>
      </c>
      <c r="I21" s="56">
        <f t="shared" ref="I21:AJ21" si="7">I10-I15</f>
        <v>206173.41462460865</v>
      </c>
      <c r="J21" s="56">
        <f t="shared" si="7"/>
        <v>212537.29427195777</v>
      </c>
      <c r="K21" s="56">
        <f t="shared" si="7"/>
        <v>219097.51259546785</v>
      </c>
      <c r="L21" s="56">
        <f t="shared" si="7"/>
        <v>230530.59374795947</v>
      </c>
      <c r="M21" s="56">
        <f t="shared" si="7"/>
        <v>242423.48863249517</v>
      </c>
      <c r="N21" s="56">
        <f t="shared" si="7"/>
        <v>254792.97622749337</v>
      </c>
      <c r="O21" s="56">
        <f t="shared" si="7"/>
        <v>267656.41993357264</v>
      </c>
      <c r="P21" s="56">
        <f t="shared" si="7"/>
        <v>281031.78743029002</v>
      </c>
      <c r="Q21" s="56">
        <f t="shared" si="7"/>
        <v>298095.06847218651</v>
      </c>
      <c r="R21" s="56">
        <f t="shared" si="7"/>
        <v>315938.51618708426</v>
      </c>
      <c r="S21" s="56">
        <f t="shared" si="7"/>
        <v>334594.51224574156</v>
      </c>
      <c r="T21" s="56">
        <f t="shared" si="7"/>
        <v>354096.7262076211</v>
      </c>
      <c r="U21" s="56">
        <f t="shared" si="7"/>
        <v>374480.16568713647</v>
      </c>
      <c r="V21" s="56">
        <f t="shared" si="7"/>
        <v>391679.57692461152</v>
      </c>
      <c r="W21" s="56">
        <f t="shared" si="7"/>
        <v>409541.74148449046</v>
      </c>
      <c r="X21" s="56">
        <f t="shared" si="7"/>
        <v>428090.36116390751</v>
      </c>
      <c r="Y21" s="56">
        <f t="shared" si="7"/>
        <v>447349.953796516</v>
      </c>
      <c r="Z21" s="57">
        <f t="shared" si="7"/>
        <v>467345.88076210039</v>
      </c>
      <c r="AA21" s="57">
        <f t="shared" si="7"/>
        <v>490105.42068117682</v>
      </c>
      <c r="AB21" s="57">
        <f t="shared" si="7"/>
        <v>513789.48097432131</v>
      </c>
      <c r="AC21" s="57">
        <f t="shared" si="7"/>
        <v>538432.94974798523</v>
      </c>
      <c r="AD21" s="57">
        <f t="shared" si="7"/>
        <v>564071.98527982179</v>
      </c>
      <c r="AE21" s="57">
        <f t="shared" si="7"/>
        <v>590744.06139353605</v>
      </c>
      <c r="AF21" s="57">
        <f t="shared" si="7"/>
        <v>609368.99749470991</v>
      </c>
      <c r="AG21" s="57">
        <f t="shared" si="7"/>
        <v>628547.14960196847</v>
      </c>
      <c r="AH21" s="57">
        <f t="shared" si="7"/>
        <v>648294.37279419228</v>
      </c>
      <c r="AI21" s="57">
        <f t="shared" si="7"/>
        <v>668626.96615440561</v>
      </c>
      <c r="AJ21" s="57">
        <f t="shared" si="7"/>
        <v>689561.68500938884</v>
      </c>
    </row>
    <row r="22" spans="1:36" x14ac:dyDescent="0.25">
      <c r="B22" s="54"/>
      <c r="C22" s="54"/>
      <c r="D22" s="54"/>
      <c r="E22" s="57"/>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row>
    <row r="23" spans="1:36" x14ac:dyDescent="0.25">
      <c r="B23" s="52" t="s">
        <v>14</v>
      </c>
      <c r="C23" s="3" t="s">
        <v>8</v>
      </c>
      <c r="D23" s="3"/>
      <c r="E23" s="53"/>
      <c r="F23" s="53"/>
      <c r="G23" s="53">
        <f>G20</f>
        <v>-5000000</v>
      </c>
      <c r="H23" s="53">
        <f>G23+H21</f>
        <v>-4800000</v>
      </c>
      <c r="I23" s="53">
        <f>H23+I21</f>
        <v>-4593826.5853753909</v>
      </c>
      <c r="J23" s="53">
        <f t="shared" ref="J23:AJ23" si="8">I23+J21</f>
        <v>-4381289.2911034329</v>
      </c>
      <c r="K23" s="53">
        <f t="shared" si="8"/>
        <v>-4162191.7785079652</v>
      </c>
      <c r="L23" s="53">
        <f t="shared" si="8"/>
        <v>-3931661.1847600057</v>
      </c>
      <c r="M23" s="53">
        <f t="shared" si="8"/>
        <v>-3689237.6961275106</v>
      </c>
      <c r="N23" s="53">
        <f t="shared" si="8"/>
        <v>-3434444.7199000171</v>
      </c>
      <c r="O23" s="53">
        <f t="shared" si="8"/>
        <v>-3166788.2999664443</v>
      </c>
      <c r="P23" s="53">
        <f t="shared" si="8"/>
        <v>-2885756.5125361541</v>
      </c>
      <c r="Q23" s="53">
        <f t="shared" si="8"/>
        <v>-2587661.4440639676</v>
      </c>
      <c r="R23" s="53">
        <f t="shared" si="8"/>
        <v>-2271722.9278768832</v>
      </c>
      <c r="S23" s="53">
        <f t="shared" si="8"/>
        <v>-1937128.4156311415</v>
      </c>
      <c r="T23" s="53">
        <f t="shared" si="8"/>
        <v>-1583031.6894235204</v>
      </c>
      <c r="U23" s="53">
        <f t="shared" si="8"/>
        <v>-1208551.5237363838</v>
      </c>
      <c r="V23" s="53">
        <f>U23+V21</f>
        <v>-816871.94681177218</v>
      </c>
      <c r="W23" s="53">
        <f>V23+W21</f>
        <v>-407330.20532728173</v>
      </c>
      <c r="X23" s="53">
        <f>W23+X21</f>
        <v>20760.155836625781</v>
      </c>
      <c r="Y23" s="82">
        <f>X23+Y21</f>
        <v>468110.10963314178</v>
      </c>
      <c r="Z23" s="82">
        <f>Y23+Z21</f>
        <v>935455.99039524212</v>
      </c>
      <c r="AA23" s="82">
        <f t="shared" si="8"/>
        <v>1425561.4110764191</v>
      </c>
      <c r="AB23" s="82">
        <f t="shared" si="8"/>
        <v>1939350.8920507403</v>
      </c>
      <c r="AC23" s="82">
        <f t="shared" si="8"/>
        <v>2477783.8417987255</v>
      </c>
      <c r="AD23" s="82">
        <f t="shared" si="8"/>
        <v>3041855.8270785473</v>
      </c>
      <c r="AE23" s="82">
        <f t="shared" si="8"/>
        <v>3632599.8884720835</v>
      </c>
      <c r="AF23" s="82">
        <f t="shared" si="8"/>
        <v>4241968.8859667936</v>
      </c>
      <c r="AG23" s="82">
        <f t="shared" si="8"/>
        <v>4870516.0355687626</v>
      </c>
      <c r="AH23" s="82">
        <f t="shared" si="8"/>
        <v>5518810.4083629549</v>
      </c>
      <c r="AI23" s="82">
        <f t="shared" si="8"/>
        <v>6187437.3745173607</v>
      </c>
      <c r="AJ23" s="82">
        <f t="shared" si="8"/>
        <v>6876999.0595267499</v>
      </c>
    </row>
    <row r="24" spans="1:36" ht="15.75" thickBot="1" x14ac:dyDescent="0.3">
      <c r="A24" s="19"/>
      <c r="E24" s="14"/>
      <c r="F24" s="2"/>
      <c r="G24" s="2"/>
      <c r="H24" s="2"/>
      <c r="I24" s="2"/>
      <c r="J24" s="2"/>
      <c r="K24" s="2"/>
      <c r="L24" s="2"/>
      <c r="M24" s="2"/>
      <c r="N24" s="2"/>
      <c r="O24" s="2"/>
      <c r="P24" s="2"/>
      <c r="Q24" s="2"/>
      <c r="R24" s="2"/>
      <c r="S24" s="2"/>
      <c r="T24" s="2"/>
      <c r="U24" s="2"/>
      <c r="V24" s="2"/>
      <c r="W24" s="2"/>
      <c r="X24" s="2"/>
      <c r="Y24" s="2"/>
    </row>
    <row r="25" spans="1:36" ht="16.5" thickTop="1" thickBot="1" x14ac:dyDescent="0.3">
      <c r="B25" s="23" t="s">
        <v>15</v>
      </c>
      <c r="C25" s="24">
        <f>IF(0&lt;G23,0,(IF(0&lt;H23,1,(IF(0&lt;I23,2,(IF(0&lt;J23,3,(IF(0&lt;K23,4,(IF(0&lt;L23,5,(IF(0&lt;M23,6,(IF(0&lt;N23,7,(IF(0&lt;O23,8,(IF(0&lt;P23,9,(IF(0&lt;Q23,10,(IF(0&lt;R23,11,(IF(0&lt;S23,12,(IF(0&lt;T23,13,(IF(0&lt;U23,14,(IF(0&lt;V23,15,(IF(0&lt;W23,16,(IF(0&lt;X23,17,(IF(0&lt;Y23,18,IF(0&lt;Z23,19,IF(0&lt;AA23,20,"Plus de 20 ans")))))))))))))))))))))))))))))))))))))))</f>
        <v>17</v>
      </c>
      <c r="D25" s="25"/>
    </row>
    <row r="26" spans="1:36" ht="15.75" thickTop="1" x14ac:dyDescent="0.25">
      <c r="B26" s="26"/>
      <c r="C26" s="26"/>
    </row>
    <row r="27" spans="1:36" x14ac:dyDescent="0.25">
      <c r="B27" s="58" t="s">
        <v>16</v>
      </c>
      <c r="C27" s="59">
        <f>(-G17-G18)/(H10-H15)</f>
        <v>25</v>
      </c>
    </row>
    <row r="36" ht="14.45" customHeight="1" x14ac:dyDescent="0.25"/>
    <row r="67" ht="14.45" customHeight="1" x14ac:dyDescent="0.25"/>
  </sheetData>
  <sheetProtection algorithmName="SHA-512" hashValue="cz29iAEgI7Fy6PS25z0UdWQ1yHRkBy9XS04CdPrbFmSd0WlaUbL4vIB+RHgcxdZEFUTIMRDHIlFA/As/puVqTw==" saltValue="Bx9ReM5lAAKZg8bGF1y8tg==" spinCount="100000" sheet="1" objects="1" scenarios="1"/>
  <mergeCells count="2">
    <mergeCell ref="A5:A10"/>
    <mergeCell ref="A12:A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CD41C-5A7D-45FF-85AC-20C89011469C}">
  <dimension ref="A3:G73"/>
  <sheetViews>
    <sheetView zoomScale="70" zoomScaleNormal="70" workbookViewId="0">
      <selection activeCell="B7" sqref="B7"/>
    </sheetView>
  </sheetViews>
  <sheetFormatPr baseColWidth="10" defaultColWidth="11.42578125" defaultRowHeight="15" x14ac:dyDescent="0.25"/>
  <cols>
    <col min="1" max="1" width="11.42578125" customWidth="1"/>
    <col min="2" max="2" width="95.85546875" customWidth="1"/>
  </cols>
  <sheetData>
    <row r="3" spans="1:6" ht="51.75" customHeight="1" x14ac:dyDescent="0.25"/>
    <row r="4" spans="1:6" ht="26.25" x14ac:dyDescent="0.4">
      <c r="A4" s="61" t="s">
        <v>19</v>
      </c>
      <c r="B4" s="62"/>
      <c r="C4" s="62"/>
      <c r="D4" s="62"/>
      <c r="E4" s="62"/>
      <c r="F4" s="62"/>
    </row>
    <row r="7" spans="1:6" x14ac:dyDescent="0.25">
      <c r="A7" s="29" t="s">
        <v>20</v>
      </c>
    </row>
    <row r="8" spans="1:6" x14ac:dyDescent="0.25">
      <c r="A8" s="63"/>
      <c r="B8" t="s">
        <v>34</v>
      </c>
    </row>
    <row r="9" spans="1:6" x14ac:dyDescent="0.25">
      <c r="A9" s="64"/>
      <c r="B9" t="s">
        <v>21</v>
      </c>
    </row>
    <row r="55" spans="1:7" ht="27" customHeight="1" x14ac:dyDescent="0.25">
      <c r="A55" s="83"/>
      <c r="B55" s="91" t="s">
        <v>40</v>
      </c>
      <c r="C55" s="91"/>
      <c r="D55" s="91"/>
      <c r="E55" s="91"/>
      <c r="F55" s="91"/>
      <c r="G55" s="91"/>
    </row>
    <row r="59" spans="1:7" ht="16.5" customHeight="1" x14ac:dyDescent="0.25"/>
    <row r="60" spans="1:7" ht="27.75" customHeight="1" x14ac:dyDescent="0.25">
      <c r="B60" s="83" t="s">
        <v>41</v>
      </c>
    </row>
    <row r="61" spans="1:7" x14ac:dyDescent="0.25">
      <c r="B61" s="83" t="s">
        <v>42</v>
      </c>
    </row>
    <row r="68" spans="2:2" x14ac:dyDescent="0.25">
      <c r="B68" s="83" t="s">
        <v>43</v>
      </c>
    </row>
    <row r="73" spans="2:2" x14ac:dyDescent="0.25">
      <c r="B73" s="83" t="s">
        <v>44</v>
      </c>
    </row>
  </sheetData>
  <sheetProtection algorithmName="SHA-512" hashValue="v+umH8yrCOsCVUrKtZvL7ION9iwXv/HHz6a98evKn3CZ7nEYWakQJfynJnlyXaEGTpYt+WbpQjKYDawF2Q6UYw==" saltValue="WqJ2ySqFMIDcrwpZ4detYA==" spinCount="100000" sheet="1" objects="1" scenarios="1"/>
  <mergeCells count="1">
    <mergeCell ref="B55:G55"/>
  </mergeCells>
  <hyperlinks>
    <hyperlink ref="B55" r:id="rId1" tooltip="https://www150.statcan.gc.ca/n1/fr/catalogue/2510005901" display="https://www150.statcan.gc.ca/n1/fr/catalogue/2510005901" xr:uid="{8CDAFAAC-D996-4DCC-BF6E-C5FEE6048E00}"/>
    <hyperlink ref="B60" r:id="rId2" tooltip="https://www.environnement.gouv.qc.ca/changements/carbone/ventes-encheres/avis-resultats.htm" display="https://www.environnement.gouv.qc.ca/changements/carbone/ventes-encheres/avis-resultats.htm" xr:uid="{B6A45FC8-324E-4808-8EDB-CD4696E30ACE}"/>
    <hyperlink ref="B61" r:id="rId3" tooltip="https://www.environnement.gouv.qc.ca/changements/carbone/Ventes-encheres.htm" display="https://www.environnement.gouv.qc.ca/changements/carbone/Ventes-encheres.htm" xr:uid="{84383123-6881-4AFA-964C-2C037EFDBD15}"/>
    <hyperlink ref="B68" r:id="rId4" tooltip="http://www.regie-energie.qc.ca/energie/petrole_tarifs.php" display="http://www.regie-energie.qc.ca/energie/petrole_tarifs.php" xr:uid="{E905F54A-272D-498D-9AC3-9C3AEC6B372B}"/>
    <hyperlink ref="B73" r:id="rId5" tooltip="https://oee.rncan.gc.ca/organisme/statistiques/bnce/apd/menus/evolution/guide/tableaux.cfm" display="https://oee.rncan.gc.ca/organisme/statistiques/bnce/apd/menus/evolution/guide/tableaux.cfm" xr:uid="{F943BCDA-3331-4C4F-8011-7AD0683BD109}"/>
  </hyperlinks>
  <pageMargins left="0.7" right="0.7" top="0.75" bottom="0.75" header="0.3" footer="0.3"/>
  <pageSetup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FE9BD-BE2A-4104-BAA5-801C55833F17}">
  <dimension ref="A2:O16"/>
  <sheetViews>
    <sheetView zoomScale="115" zoomScaleNormal="115" workbookViewId="0">
      <selection activeCell="N2" sqref="N2"/>
    </sheetView>
  </sheetViews>
  <sheetFormatPr baseColWidth="10" defaultColWidth="11.42578125" defaultRowHeight="15" x14ac:dyDescent="0.25"/>
  <sheetData>
    <row r="2" spans="1:15" ht="69" customHeight="1" x14ac:dyDescent="0.25"/>
    <row r="3" spans="1:15" ht="15.75" x14ac:dyDescent="0.25">
      <c r="A3" s="67" t="s">
        <v>25</v>
      </c>
      <c r="B3" s="29"/>
      <c r="C3" s="29"/>
    </row>
    <row r="6" spans="1:15" x14ac:dyDescent="0.25">
      <c r="A6" s="65" t="s">
        <v>35</v>
      </c>
      <c r="B6" s="65"/>
      <c r="C6" s="65"/>
      <c r="D6" s="65"/>
      <c r="E6" s="65"/>
      <c r="F6" s="65"/>
      <c r="G6" s="65"/>
      <c r="H6" s="65"/>
      <c r="I6" s="65"/>
      <c r="J6" s="65"/>
      <c r="K6" s="65"/>
      <c r="L6" s="65"/>
      <c r="M6" s="65"/>
      <c r="N6" s="65"/>
      <c r="O6" s="65"/>
    </row>
    <row r="7" spans="1:15" x14ac:dyDescent="0.25">
      <c r="A7" s="65" t="s">
        <v>29</v>
      </c>
      <c r="B7" s="65"/>
      <c r="C7" s="65"/>
      <c r="D7" s="65"/>
      <c r="E7" s="65"/>
      <c r="F7" s="65"/>
      <c r="G7" s="65"/>
      <c r="H7" s="65"/>
      <c r="I7" s="65"/>
      <c r="J7" s="65"/>
      <c r="K7" s="65"/>
      <c r="L7" s="65"/>
      <c r="M7" s="65"/>
      <c r="N7" s="65"/>
      <c r="O7" s="65"/>
    </row>
    <row r="8" spans="1:15" x14ac:dyDescent="0.25">
      <c r="A8" s="65" t="s">
        <v>36</v>
      </c>
      <c r="B8" s="65"/>
      <c r="C8" s="65"/>
      <c r="D8" s="65"/>
      <c r="E8" s="65"/>
      <c r="F8" s="65"/>
      <c r="G8" s="65"/>
      <c r="H8" s="65"/>
      <c r="I8" s="65"/>
    </row>
    <row r="10" spans="1:15" s="75" customFormat="1" ht="18" x14ac:dyDescent="0.35">
      <c r="A10" s="66" t="s">
        <v>28</v>
      </c>
      <c r="B10" s="66"/>
      <c r="C10" s="66"/>
      <c r="D10" s="66"/>
      <c r="E10" s="66"/>
      <c r="F10" s="66"/>
      <c r="G10" s="66"/>
    </row>
    <row r="11" spans="1:15" x14ac:dyDescent="0.25">
      <c r="A11" s="66" t="s">
        <v>26</v>
      </c>
      <c r="B11" s="66"/>
      <c r="C11" s="66"/>
      <c r="D11" s="66"/>
      <c r="E11" s="66"/>
      <c r="F11" s="66"/>
      <c r="G11" s="66"/>
    </row>
    <row r="12" spans="1:15" x14ac:dyDescent="0.25">
      <c r="A12" s="66" t="s">
        <v>27</v>
      </c>
      <c r="B12" s="66"/>
      <c r="C12" s="66"/>
      <c r="D12" s="66"/>
      <c r="E12" s="66"/>
      <c r="F12" s="66"/>
      <c r="G12" s="66"/>
    </row>
    <row r="14" spans="1:15" x14ac:dyDescent="0.25">
      <c r="A14" t="s">
        <v>37</v>
      </c>
    </row>
    <row r="15" spans="1:15" x14ac:dyDescent="0.25">
      <c r="A15" t="s">
        <v>38</v>
      </c>
    </row>
    <row r="16" spans="1:15" x14ac:dyDescent="0.25">
      <c r="A16" t="s">
        <v>22</v>
      </c>
    </row>
  </sheetData>
  <sheetProtection algorithmName="SHA-512" hashValue="qQnuMmqeHxExwT+VyLF/wiaTTPRtNl/QyzVypqYAOr02j7HtWfUH426No407IFL/ut1kTTnU10br0Ast5E5FIQ==" saltValue="M0bSjIUXOgzU9wWYh3t8uA=="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B8F1147A4CDC4488B4376331AD2166" ma:contentTypeVersion="17" ma:contentTypeDescription="Crée un document." ma:contentTypeScope="" ma:versionID="c76c61d0214b32a027ad3be8a0a0a1db">
  <xsd:schema xmlns:xsd="http://www.w3.org/2001/XMLSchema" xmlns:xs="http://www.w3.org/2001/XMLSchema" xmlns:p="http://schemas.microsoft.com/office/2006/metadata/properties" xmlns:ns2="41851184-4b28-4196-a3fe-31116a3345ac" xmlns:ns3="a3d363c2-ac57-4088-9970-e55a9ff5228c" targetNamespace="http://schemas.microsoft.com/office/2006/metadata/properties" ma:root="true" ma:fieldsID="9bba9025f185014a20737b7f253bcf15" ns2:_="" ns3:_="">
    <xsd:import namespace="41851184-4b28-4196-a3fe-31116a3345ac"/>
    <xsd:import namespace="a3d363c2-ac57-4088-9970-e55a9ff5228c"/>
    <xsd:element name="properties">
      <xsd:complexType>
        <xsd:sequence>
          <xsd:element name="documentManagement">
            <xsd:complexType>
              <xsd:all>
                <xsd:element ref="ns2:SharedWithUsers" minOccurs="0"/>
                <xsd:element ref="ns2:SharedWithDetails" minOccurs="0"/>
                <xsd:element ref="ns3:_Flow_SignoffStatus" minOccurs="0"/>
                <xsd:element ref="ns3:MediaServiceMetadata" minOccurs="0"/>
                <xsd:element ref="ns3:MediaServiceFastMetadata"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ServiceOCR"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851184-4b28-4196-a3fe-31116a3345ac"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01cc1a74-d0ef-4d38-95b2-c7e15ae5ba8c}" ma:internalName="TaxCatchAll" ma:showField="CatchAllData" ma:web="41851184-4b28-4196-a3fe-31116a3345a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363c2-ac57-4088-9970-e55a9ff5228c" elementFormDefault="qualified">
    <xsd:import namespace="http://schemas.microsoft.com/office/2006/documentManagement/types"/>
    <xsd:import namespace="http://schemas.microsoft.com/office/infopath/2007/PartnerControls"/>
    <xsd:element name="_Flow_SignoffStatus" ma:index="10" nillable="true" ma:displayName="État de validation" ma:internalName="_x00c9_tat_x0020_de_x0020_validat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1851184-4b28-4196-a3fe-31116a3345ac" xsi:nil="true"/>
    <lcf76f155ced4ddcb4097134ff3c332f xmlns="a3d363c2-ac57-4088-9970-e55a9ff5228c">
      <Terms xmlns="http://schemas.microsoft.com/office/infopath/2007/PartnerControls"/>
    </lcf76f155ced4ddcb4097134ff3c332f>
    <_Flow_SignoffStatus xmlns="a3d363c2-ac57-4088-9970-e55a9ff5228c" xsi:nil="true"/>
  </documentManagement>
</p:properties>
</file>

<file path=customXml/itemProps1.xml><?xml version="1.0" encoding="utf-8"?>
<ds:datastoreItem xmlns:ds="http://schemas.openxmlformats.org/officeDocument/2006/customXml" ds:itemID="{2B2FCF95-D965-48D6-A5BE-397BBE2CA9A1}"/>
</file>

<file path=customXml/itemProps2.xml><?xml version="1.0" encoding="utf-8"?>
<ds:datastoreItem xmlns:ds="http://schemas.openxmlformats.org/officeDocument/2006/customXml" ds:itemID="{3E899741-AAA2-4382-AD14-9819726F3159}">
  <ds:schemaRefs>
    <ds:schemaRef ds:uri="http://schemas.microsoft.com/sharepoint/v3/contenttype/forms"/>
  </ds:schemaRefs>
</ds:datastoreItem>
</file>

<file path=customXml/itemProps3.xml><?xml version="1.0" encoding="utf-8"?>
<ds:datastoreItem xmlns:ds="http://schemas.openxmlformats.org/officeDocument/2006/customXml" ds:itemID="{6AC2A1AA-9194-4E0E-9699-5FFFF3CD2255}">
  <ds:schemaRefs>
    <ds:schemaRef ds:uri="http://schemas.microsoft.com/office/2006/documentManagement/types"/>
    <ds:schemaRef ds:uri="00b66044-9e79-4594-aec0-c3997c38b200"/>
    <ds:schemaRef ds:uri="http://purl.org/dc/terms/"/>
    <ds:schemaRef ds:uri="http://schemas.microsoft.com/office/infopath/2007/PartnerControls"/>
    <ds:schemaRef ds:uri="http://schemas.openxmlformats.org/package/2006/metadata/core-properties"/>
    <ds:schemaRef ds:uri="http://purl.org/dc/dcmitype/"/>
    <ds:schemaRef ds:uri="http://purl.org/dc/elements/1.1/"/>
    <ds:schemaRef ds:uri="e93089b3-ca8e-4fc4-9823-da20272073d3"/>
    <ds:schemaRef ds:uri="1ef4cb73-9e78-4ebf-bce3-06caf62c50b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CI-Gaz</vt:lpstr>
      <vt:lpstr>CI-Mazout</vt:lpstr>
      <vt:lpstr>Légende et sources</vt:lpstr>
      <vt:lpstr>Hypothèses-SPEDE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MELCCFP</dc:creator>
  <cp:keywords/>
  <dc:description/>
  <cp:revision/>
  <dcterms:created xsi:type="dcterms:W3CDTF">2022-10-14T13:06:57Z</dcterms:created>
  <dcterms:modified xsi:type="dcterms:W3CDTF">2022-12-21T16:42:43Z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0x0101003990C9E39FA9BD478C4F3AB274F96112</vt:lpwstr>
  </property>
</Properties>
</file>